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ozpočet 2013" sheetId="1" r:id="rId1"/>
  </sheets>
  <definedNames>
    <definedName name="_xlnm.Print_Titles" localSheetId="0">'rozpočet 2013'!$1:$2</definedName>
  </definedNames>
  <calcPr fullCalcOnLoad="1"/>
</workbook>
</file>

<file path=xl/comments1.xml><?xml version="1.0" encoding="utf-8"?>
<comments xmlns="http://schemas.openxmlformats.org/spreadsheetml/2006/main">
  <authors>
    <author>Vlastimil Pabi?n</author>
  </authors>
  <commentList>
    <comment ref="J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Skutečnost</t>
        </r>
      </text>
    </comment>
    <comment ref="J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podle skutečnosti</t>
        </r>
      </text>
    </comment>
    <comment ref="J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podle skutečnosti</t>
        </r>
      </text>
    </comment>
    <comment ref="J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WAE 66 tis.Kč
1LM  52 tis.Kč
2LM  94 tis.Kč
BDL  28 tis.Kč
1LŽ  16 tis.Kč</t>
        </r>
      </text>
    </comment>
    <comment ref="J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Skutečnost 1.pol.2013
</t>
        </r>
      </text>
    </comment>
    <comment ref="J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po 1.pol.2013</t>
        </r>
      </text>
    </comment>
    <comment ref="I1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BOTAS 150
GALA 75
ITD 25
</t>
        </r>
      </text>
    </comment>
    <comment ref="J1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BOTAS 150
GALA 75
ITD 135
WITTE 370</t>
        </r>
      </text>
    </comment>
    <comment ref="J1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J1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Jen nové oddíly
Odhad po 1.pol.2013</t>
        </r>
      </text>
    </comment>
    <comment ref="J1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po 1.pol.2013</t>
        </r>
      </text>
    </comment>
    <comment ref="I1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skut.2012</t>
        </r>
      </text>
    </comment>
    <comment ref="I1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DR 2013</t>
        </r>
      </text>
    </comment>
    <comment ref="I1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1x Konference dle skut.
2013</t>
        </r>
      </text>
    </comment>
    <comment ref="I1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13 čl.příspěvky
10 cesty prezidenta</t>
        </r>
      </text>
    </comment>
    <comment ref="I2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nákup sport.materiálu</t>
        </r>
      </text>
    </comment>
    <comment ref="J2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prodej bot,míčů,triček a
dalšího materiálu ze skladu</t>
        </r>
      </text>
    </comment>
    <comment ref="I2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skut.  2012</t>
        </r>
      </text>
    </comment>
    <comment ref="I2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skut.2012</t>
        </r>
      </text>
    </comment>
    <comment ref="I2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I2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1x5 tis.Kč
11x 8 tis.Kč
</t>
        </r>
      </text>
    </comment>
    <comment ref="I2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1x23 tis.Kč
11x 21 tis.Kč</t>
        </r>
      </text>
    </comment>
    <comment ref="I2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I2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I3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WAE 20,15,9,6, 1LM 8, 2LM 6
Ostatní - tisky,medaile 31
PMEZ 20, finále WAE na provoz 170</t>
        </r>
      </text>
    </comment>
    <comment ref="J3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vstupné finále WAE 20
startovné KVAL2L 10
sponzoři finále WAE 170</t>
        </r>
      </text>
    </comment>
    <comment ref="I3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cestovné BDL 75%  120 tis.Kč
odměny 10+7+4+2
ostatní (tisky,diplomy) 10</t>
        </r>
      </text>
    </comment>
    <comment ref="I3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1.místo 10, 2.místo 6, 3.místo 3
Ostatní - tisky,medaile 4</t>
        </r>
      </text>
    </comment>
    <comment ref="I3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Řídící orgáni cest. 10
Rozhodčí 32
Odměny 5,3,2,1
Příspěvek pořadatelům 3x10 a 
2x20 (podíl ITD)
Ostatní - tisky,medaile,míče 20
TV záznamy M2,M3  112
</t>
        </r>
      </text>
    </comment>
    <comment ref="J3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startovné MČR
sponzoři TV záznamů 112</t>
        </r>
      </text>
    </comment>
    <comment ref="I3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Rozhodčí 60
Odměny 5,3,2,1 = 11*9 = 99
Pořadatelé 90 (10tis./den)
Míče pořadatelům 15
Pohár ČNS mládeže 128
Cestovné říd.orgáni 25
Cestovné 75% 60
Ostatní - medaile,tisky 25</t>
        </r>
      </text>
    </comment>
    <comment ref="I3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33
Rozhodčí 7
Míče, poháry, medaile 10
Pořadatelé 30</t>
        </r>
      </text>
    </comment>
    <comment ref="J3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startovné MČR</t>
        </r>
      </text>
    </comment>
    <comment ref="I3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Nohejbalista roku 2012
dle skut.1.pol.2013</t>
        </r>
      </text>
    </comment>
    <comment ref="I3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J3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I4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10x 6 tis.Kč 
dle skuteč.2012</t>
        </r>
      </text>
    </comment>
    <comment ref="I4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skut.2012</t>
        </r>
      </text>
    </comment>
    <comment ref="I4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skut.1.pol.2013</t>
        </r>
      </text>
    </comment>
    <comment ref="I5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HK
</t>
        </r>
      </text>
    </comment>
    <comment ref="I5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DK</t>
        </r>
      </text>
    </comment>
    <comment ref="I5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
</t>
        </r>
      </text>
    </comment>
    <comment ref="I5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</t>
        </r>
      </text>
    </comment>
    <comment ref="I5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
(TVCOM)</t>
        </r>
      </text>
    </comment>
    <comment ref="I6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</t>
        </r>
      </text>
    </comment>
    <comment ref="I6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</t>
        </r>
      </text>
    </comment>
    <comment ref="I6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</t>
        </r>
      </text>
    </comment>
    <comment ref="I6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KTR
- vlastní činnost 5
- DPP 5</t>
        </r>
      </text>
    </comment>
    <comment ref="I6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KTR</t>
        </r>
      </text>
    </comment>
    <comment ref="I6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KTR</t>
        </r>
      </text>
    </comment>
    <comment ref="I6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KTR</t>
        </r>
      </text>
    </comment>
    <comment ref="I6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KTR</t>
        </r>
      </text>
    </comment>
    <comment ref="I7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KŽ</t>
        </r>
      </text>
    </comment>
    <comment ref="I7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KŽ</t>
        </r>
      </text>
    </comment>
    <comment ref="I7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KŽ</t>
        </r>
      </text>
    </comment>
    <comment ref="I7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KZR</t>
        </r>
      </text>
    </comment>
    <comment ref="I7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KZR</t>
        </r>
      </text>
    </comment>
    <comment ref="I7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KZR</t>
        </r>
      </text>
    </comment>
    <comment ref="I8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KM</t>
        </r>
      </text>
    </comment>
    <comment ref="I8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KM</t>
        </r>
      </text>
    </comment>
    <comment ref="I8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KM</t>
        </r>
      </text>
    </comment>
    <comment ref="I8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I8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12x 4 tis.Kč sekretář STK
2x 5 tis.Kč předseda STK</t>
        </r>
      </text>
    </comment>
    <comment ref="I8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Vlastní provoz KR  5
Podpora činnosti KR  15
Tisky (pravidla,SŘ,DR) 7
Komisaři  5</t>
        </r>
      </text>
    </comment>
    <comment ref="I9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9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9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9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9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9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10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10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10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10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10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10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10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2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Tonery, kanc.materiál 30
software 5
ostatní materiál 5</t>
        </r>
      </text>
    </comment>
    <comment ref="H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dotace</t>
        </r>
      </text>
    </comment>
    <comment ref="H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dotace</t>
        </r>
      </text>
    </comment>
    <comment ref="H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dotace</t>
        </r>
      </text>
    </comment>
    <comment ref="H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WAE 66 tis.Kč
1LM  52 tis.Kč
2LM  94 tis.Kč
BDL  28 tis.Kč
1LŽ  16 tis.Kč</t>
        </r>
      </text>
    </comment>
    <comment ref="H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podle skuteč.2012</t>
        </r>
      </text>
    </comment>
    <comment ref="H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skuteč.2012</t>
        </r>
      </text>
    </comment>
    <comment ref="G1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BOTAS 150
GALA 75
ITD 25
</t>
        </r>
      </text>
    </comment>
    <comment ref="H1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BOTAS 150
GALA 75
ITD 135
WITTE 370</t>
        </r>
      </text>
    </comment>
    <comment ref="H1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H1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Jen nové oddíly</t>
        </r>
      </text>
    </comment>
    <comment ref="H1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skut.2012</t>
        </r>
      </text>
    </comment>
    <comment ref="G1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skut.2012</t>
        </r>
      </text>
    </comment>
    <comment ref="G1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DR 2013</t>
        </r>
      </text>
    </comment>
    <comment ref="G1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1x Konference</t>
        </r>
      </text>
    </comment>
    <comment ref="G1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13 čl.příspěvky
10 cesty prezidenta</t>
        </r>
      </text>
    </comment>
    <comment ref="G2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Tonery, kanc.materiál 20
software 10
ostatní materiál 20</t>
        </r>
      </text>
    </comment>
    <comment ref="G2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nákup sport.materiálu</t>
        </r>
      </text>
    </comment>
    <comment ref="H2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prodej bot,míčů,triček a
dalšího materiálu ze skladu</t>
        </r>
      </text>
    </comment>
    <comment ref="G2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skut.  2012</t>
        </r>
      </text>
    </comment>
    <comment ref="G2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skut.2012</t>
        </r>
      </text>
    </comment>
    <comment ref="G2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G2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1x5 tis.Kč
11x 8 tis.Kč
</t>
        </r>
      </text>
    </comment>
    <comment ref="G2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1x23 tis.Kč
11x 21 tis.Kč</t>
        </r>
      </text>
    </comment>
    <comment ref="G2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G2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G3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WAE 20,15,9,6, 1LM 8, 2LM 6
Ostatní - tisky,medaile 31
PMEZ 20, finále WAE na provoz 170</t>
        </r>
      </text>
    </comment>
    <comment ref="H3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vstupné finále WAE 20
startovné KVAL2L 10
sponzoři finále WAE 170</t>
        </r>
      </text>
    </comment>
    <comment ref="G3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cestovné BDL 75%  120 tis.Kč
odměny 10+7+4+2
ostatní (tisky,diplomy) 10</t>
        </r>
      </text>
    </comment>
    <comment ref="G3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1.místo 10, 2.místo 6, 3.místo 3
Ostatní - tisky,medaile 4</t>
        </r>
      </text>
    </comment>
    <comment ref="G3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Řídící orgáni cest. 10
Rozhodčí 32
Odměny 5,3,2,1
Příspěvek pořadatelům 3x10, 2x5
Ostatní - tisky,medaile,míče 20</t>
        </r>
      </text>
    </comment>
    <comment ref="H3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startovné MČR</t>
        </r>
      </text>
    </comment>
    <comment ref="G3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Rozhodčí 60
Odměny 5,3,2,1 = 11*9 = 99
Pořadatelé 90 (10tis./den)
Míče pořadatelům 15
Pohár ČNS mládeže 128
Cestovné říd.orgáni 25
Cestovné 75% 60
Ostatní - medaile,tisky 25</t>
        </r>
      </text>
    </comment>
    <comment ref="G3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Odměny 33
Rozhodčí 17
Míče, poháry, medaile 10
Pořadatelé 30</t>
        </r>
      </text>
    </comment>
    <comment ref="H3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startovné MČR</t>
        </r>
      </text>
    </comment>
    <comment ref="G3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Nohejbalista roku 2012</t>
        </r>
      </text>
    </comment>
    <comment ref="G3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H3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G4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10x 6 tis.Kč 
dle skuteč.2012</t>
        </r>
      </text>
    </comment>
    <comment ref="G4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skut.2012</t>
        </r>
      </text>
    </comment>
    <comment ref="G4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 dle skut.2012</t>
        </r>
      </text>
    </comment>
    <comment ref="G5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HK
</t>
        </r>
      </text>
    </comment>
    <comment ref="G5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DK</t>
        </r>
      </text>
    </comment>
    <comment ref="G5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
</t>
        </r>
      </text>
    </comment>
    <comment ref="G5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</t>
        </r>
      </text>
    </comment>
    <comment ref="G5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</t>
        </r>
      </text>
    </comment>
    <comment ref="G6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</t>
        </r>
      </text>
    </comment>
    <comment ref="G6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</t>
        </r>
      </text>
    </comment>
    <comment ref="G6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KPM</t>
        </r>
      </text>
    </comment>
    <comment ref="G6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KTR
- vlastní činnost 5
- DPP 5</t>
        </r>
      </text>
    </comment>
    <comment ref="G6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KTR</t>
        </r>
      </text>
    </comment>
    <comment ref="G6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KTR</t>
        </r>
      </text>
    </comment>
    <comment ref="G6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KTR</t>
        </r>
      </text>
    </comment>
    <comment ref="G6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KTR</t>
        </r>
      </text>
    </comment>
    <comment ref="G7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KŽ</t>
        </r>
      </text>
    </comment>
    <comment ref="G7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KŽ</t>
        </r>
      </text>
    </comment>
    <comment ref="G7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KŽ</t>
        </r>
      </text>
    </comment>
    <comment ref="G7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KZR</t>
        </r>
      </text>
    </comment>
    <comment ref="G7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KZR</t>
        </r>
      </text>
    </comment>
    <comment ref="G78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KZR</t>
        </r>
      </text>
    </comment>
    <comment ref="G8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KM</t>
        </r>
      </text>
    </comment>
    <comment ref="G8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KM</t>
        </r>
      </text>
    </comment>
    <comment ref="G8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KM</t>
        </r>
      </text>
    </comment>
    <comment ref="G8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Odhad</t>
        </r>
      </text>
    </comment>
    <comment ref="G8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12x 4 tis.Kč sekretář STK
2x 5 tis.Kč předseda STK</t>
        </r>
      </text>
    </comment>
    <comment ref="G8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Vlastní provoz KR  15
Podpora činnosti KR  30
Tisky (pravidla,SŘ,DR) 5
Komisaři  20
Materiál - kamera  5</t>
        </r>
      </text>
    </comment>
    <comment ref="G9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9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9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9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9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9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100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102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103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105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106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107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G109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Plán činnosti KRe</t>
        </r>
      </text>
    </comment>
    <comment ref="I41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viz rozpočet akce</t>
        </r>
      </text>
    </comment>
    <comment ref="J84" authorId="0">
      <text>
        <r>
          <rPr>
            <b/>
            <sz val="8"/>
            <rFont val="Tahoma"/>
            <family val="0"/>
          </rPr>
          <t>Vlastimil Pabián:</t>
        </r>
        <r>
          <rPr>
            <sz val="8"/>
            <rFont val="Tahoma"/>
            <family val="0"/>
          </rPr>
          <t xml:space="preserve">
Příspěvek EFTA na MKM</t>
        </r>
      </text>
    </comment>
  </commentList>
</comments>
</file>

<file path=xl/sharedStrings.xml><?xml version="1.0" encoding="utf-8"?>
<sst xmlns="http://schemas.openxmlformats.org/spreadsheetml/2006/main" count="129" uniqueCount="113">
  <si>
    <t>Rozpočet        2013 výdaje</t>
  </si>
  <si>
    <t>Rozpočet            2013 příjmy</t>
  </si>
  <si>
    <t>ČNS - rozpočet a plnění na rok 2013</t>
  </si>
  <si>
    <t>Sponzoři (výdaje=materiální plnění)</t>
  </si>
  <si>
    <t>Konference, Valné hromady</t>
  </si>
  <si>
    <t>EFTA,UNIF</t>
  </si>
  <si>
    <t xml:space="preserve">  -  sekretář</t>
  </si>
  <si>
    <t xml:space="preserve">  -  ostatní příspěvky a dary</t>
  </si>
  <si>
    <t xml:space="preserve">  -  3.1 Vlastní činnost prezidenta</t>
  </si>
  <si>
    <t xml:space="preserve">  -  vlastní činnost členů VV</t>
  </si>
  <si>
    <t xml:space="preserve">  -  3.1 Vlastní činnost hospodáře</t>
  </si>
  <si>
    <t xml:space="preserve">  -  3.1 Vlastní činnost komise</t>
  </si>
  <si>
    <t xml:space="preserve">  -  3.1 Vlastní činnost odborného poradce</t>
  </si>
  <si>
    <t xml:space="preserve">  -  3.2 Správa předpisů, KNS a ONS</t>
  </si>
  <si>
    <t xml:space="preserve">  -  3.2 TV magazín Žijeme sportem</t>
  </si>
  <si>
    <t xml:space="preserve">  -  3.3 Internetová prezentace</t>
  </si>
  <si>
    <t xml:space="preserve">  -  3.10 Externí spolupráce</t>
  </si>
  <si>
    <t xml:space="preserve">  -  3.1  Obecná činnost komise</t>
  </si>
  <si>
    <t xml:space="preserve">  -  3.2 Kontrola soutěží mládeže</t>
  </si>
  <si>
    <t xml:space="preserve">  -  3.1 Vlastní činnost komise + podpora KR</t>
  </si>
  <si>
    <t>Vlastní činnost komise</t>
  </si>
  <si>
    <t xml:space="preserve">  -  3.4 Tuzemské akce</t>
  </si>
  <si>
    <t>Příjmy</t>
  </si>
  <si>
    <t>Úroky</t>
  </si>
  <si>
    <t>celkem</t>
  </si>
  <si>
    <t>Schůzovné VV</t>
  </si>
  <si>
    <t>Celkem</t>
  </si>
  <si>
    <t>Příjmy celkem</t>
  </si>
  <si>
    <t>Výdaje celkem</t>
  </si>
  <si>
    <t>Zisk/ztráta</t>
  </si>
  <si>
    <t>Komise</t>
  </si>
  <si>
    <t>Prezident ČNS</t>
  </si>
  <si>
    <t>Komise propagace</t>
  </si>
  <si>
    <t>STK</t>
  </si>
  <si>
    <t>Disciplinární komise</t>
  </si>
  <si>
    <t>Komise rozhodčích</t>
  </si>
  <si>
    <t>Komise tuzemského rozvoje</t>
  </si>
  <si>
    <t>Komise zahraničního rozvoje</t>
  </si>
  <si>
    <t>Komise reprezentace</t>
  </si>
  <si>
    <t xml:space="preserve">  -  spotřební materiál</t>
  </si>
  <si>
    <t xml:space="preserve">  -  nájemné</t>
  </si>
  <si>
    <t xml:space="preserve">  -  telekomunikace</t>
  </si>
  <si>
    <t xml:space="preserve">  -  poštovné</t>
  </si>
  <si>
    <t xml:space="preserve">  -  tiskové konference</t>
  </si>
  <si>
    <t xml:space="preserve">  -  bankovní výlohy, kurzové ztráty</t>
  </si>
  <si>
    <t xml:space="preserve">  -  ostatní</t>
  </si>
  <si>
    <t xml:space="preserve">  -  PEE extraliga, 1.liga, 2.liga muži</t>
  </si>
  <si>
    <t xml:space="preserve">  -  M ČR ženy</t>
  </si>
  <si>
    <t>Legislativní komise</t>
  </si>
  <si>
    <t>Správa</t>
  </si>
  <si>
    <t>k1</t>
  </si>
  <si>
    <t>k2</t>
  </si>
  <si>
    <t>REPRE junioři</t>
  </si>
  <si>
    <t>REPRE ženy</t>
  </si>
  <si>
    <t xml:space="preserve">  -  M ČR muži, ČP muži</t>
  </si>
  <si>
    <t>Správa a sekretariát</t>
  </si>
  <si>
    <t>Soutěže</t>
  </si>
  <si>
    <t xml:space="preserve">  -  3.2 Analýza změn pravidel</t>
  </si>
  <si>
    <t xml:space="preserve">  -  3.9 Školení mezin.rozhodčích</t>
  </si>
  <si>
    <t xml:space="preserve">  -  Dorostenecká liga</t>
  </si>
  <si>
    <t xml:space="preserve">  -  1. a 2.liga ženy</t>
  </si>
  <si>
    <t xml:space="preserve">  -  3.2 Členská základna</t>
  </si>
  <si>
    <t xml:space="preserve">  -  3.4 Metodické materiály</t>
  </si>
  <si>
    <t xml:space="preserve">  -  3.5 Školení rozhodčích a trenérů</t>
  </si>
  <si>
    <t xml:space="preserve">  -  3.2 Odměna trenéra </t>
  </si>
  <si>
    <t>REPRE muži</t>
  </si>
  <si>
    <t xml:space="preserve">  -  3.3 Mezinárodní akce</t>
  </si>
  <si>
    <t xml:space="preserve">  -  3.5 Soustředění </t>
  </si>
  <si>
    <t>Hospodářská komise</t>
  </si>
  <si>
    <t xml:space="preserve">  -  3.7 Propagační materiály</t>
  </si>
  <si>
    <t xml:space="preserve">  -  3.4 Pohár ČNS, turnaje</t>
  </si>
  <si>
    <t xml:space="preserve">  -  ankety, vyhodnocení ČP, odměny umístění</t>
  </si>
  <si>
    <t xml:space="preserve">   - 3.2. Odměna trenéra</t>
  </si>
  <si>
    <t xml:space="preserve">  -  M ČR mládež, ČP mládež</t>
  </si>
  <si>
    <t xml:space="preserve">  -  sportovní materiál (míče,boty)</t>
  </si>
  <si>
    <t>Členové VV</t>
  </si>
  <si>
    <t xml:space="preserve">  -  3.4 Prezentace v médiích</t>
  </si>
  <si>
    <t xml:space="preserve">  -  3.6 Archiv ČNS</t>
  </si>
  <si>
    <t xml:space="preserve">  -  3.9 Prezentace v časopisu a knihách</t>
  </si>
  <si>
    <t xml:space="preserve">  -  3.4 Vztahy se zahraničím</t>
  </si>
  <si>
    <t xml:space="preserve">  -  3.1 Obecná činnost, sledování</t>
  </si>
  <si>
    <t>ČNS - vlastní zdroje poplatky</t>
  </si>
  <si>
    <t>ČNS - vlastní zdroje startovné</t>
  </si>
  <si>
    <t>Plnění   %</t>
  </si>
  <si>
    <t>Komise žen</t>
  </si>
  <si>
    <t xml:space="preserve">  -  3.2  rozvoj žen v KNS a ONS</t>
  </si>
  <si>
    <t>Komise mládeže</t>
  </si>
  <si>
    <t xml:space="preserve">  -- 3.1  Podpora soutěží</t>
  </si>
  <si>
    <t xml:space="preserve">  - MS/ME junioři,ženy</t>
  </si>
  <si>
    <t xml:space="preserve">  - MS/ME muži</t>
  </si>
  <si>
    <t>ČNS - vlastní zdroje registrace</t>
  </si>
  <si>
    <t xml:space="preserve">  -  3.3 Metodika tréninků</t>
  </si>
  <si>
    <t xml:space="preserve">  -  3.6 Rozvoj mládeže (camp,MČR)</t>
  </si>
  <si>
    <t xml:space="preserve">  -  3.3  soutěže a turnaje</t>
  </si>
  <si>
    <t>ČNS - vlastní zdroje pokuty</t>
  </si>
  <si>
    <t xml:space="preserve">  -  služby (účetnictví)</t>
  </si>
  <si>
    <t xml:space="preserve">  -  3.6 Organizace škol.klubů</t>
  </si>
  <si>
    <t>ČNS - vlastní zdroje licenční poplatky</t>
  </si>
  <si>
    <t xml:space="preserve">  -  hospodaření KNS</t>
  </si>
  <si>
    <t xml:space="preserve">  -  Podpora KNS</t>
  </si>
  <si>
    <t>MŠMT - dotace program V.</t>
  </si>
  <si>
    <t>MŠMT - dotace program III.</t>
  </si>
  <si>
    <t>MŠMT - dotace program I.</t>
  </si>
  <si>
    <t>MŠMT - dotace program II.</t>
  </si>
  <si>
    <t>I</t>
  </si>
  <si>
    <t>Dozorčí rada - schůzovné, kontr.činnost, DDHM</t>
  </si>
  <si>
    <t>Skut       01-06/13 výdaje</t>
  </si>
  <si>
    <t>Skut            01-06/13 příjmy</t>
  </si>
  <si>
    <t>Upr.rozp.        2013 výdaje</t>
  </si>
  <si>
    <t>Upr.rozp.            2013 příjmy</t>
  </si>
  <si>
    <t xml:space="preserve">  - Světový pohár Montreal</t>
  </si>
  <si>
    <t>Skut       01-12/12 výdaje</t>
  </si>
  <si>
    <t>Skut            01-12/12 příjmy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</si>
</sst>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mmm/yyyy"/>
    <numFmt numFmtId="167" formatCode="#,##0.00000"/>
    <numFmt numFmtId="168" formatCode="[$-405]d/mmm/yy;@"/>
    <numFmt numFmtId="169" formatCode="#,##0.0000"/>
    <numFmt numFmtId="170" formatCode="d/m/yy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10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10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10" fontId="1" fillId="0" borderId="27" xfId="0" applyNumberFormat="1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23" xfId="0" applyNumberFormat="1" applyFont="1" applyBorder="1" applyAlignment="1">
      <alignment/>
    </xf>
    <xf numFmtId="10" fontId="0" fillId="0" borderId="27" xfId="0" applyNumberFormat="1" applyBorder="1" applyAlignment="1">
      <alignment/>
    </xf>
    <xf numFmtId="0" fontId="0" fillId="0" borderId="28" xfId="0" applyFont="1" applyBorder="1" applyAlignment="1">
      <alignment/>
    </xf>
    <xf numFmtId="10" fontId="1" fillId="0" borderId="29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1" fillId="0" borderId="19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69" fontId="1" fillId="0" borderId="2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">
      <pane xSplit="4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102" sqref="I102"/>
    </sheetView>
  </sheetViews>
  <sheetFormatPr defaultColWidth="9.140625" defaultRowHeight="12.75"/>
  <cols>
    <col min="1" max="1" width="6.00390625" style="4" bestFit="1" customWidth="1"/>
    <col min="2" max="2" width="7.7109375" style="1" bestFit="1" customWidth="1"/>
    <col min="3" max="3" width="6.00390625" style="4" bestFit="1" customWidth="1"/>
    <col min="4" max="4" width="40.140625" style="0" bestFit="1" customWidth="1"/>
    <col min="5" max="5" width="9.7109375" style="2" customWidth="1"/>
    <col min="6" max="10" width="10.421875" style="2" customWidth="1"/>
    <col min="11" max="12" width="9.421875" style="2" customWidth="1"/>
    <col min="13" max="13" width="10.00390625" style="7" bestFit="1" customWidth="1"/>
  </cols>
  <sheetData>
    <row r="1" spans="1:13" ht="21" thickBot="1">
      <c r="A1" s="92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s="3" customFormat="1" ht="51.75" thickBot="1">
      <c r="A2" s="43" t="s">
        <v>50</v>
      </c>
      <c r="B2" s="44"/>
      <c r="C2" s="45" t="s">
        <v>51</v>
      </c>
      <c r="D2" s="44"/>
      <c r="E2" s="47" t="s">
        <v>111</v>
      </c>
      <c r="F2" s="46" t="s">
        <v>112</v>
      </c>
      <c r="G2" s="87" t="s">
        <v>0</v>
      </c>
      <c r="H2" s="64" t="s">
        <v>1</v>
      </c>
      <c r="I2" s="87" t="s">
        <v>108</v>
      </c>
      <c r="J2" s="64" t="s">
        <v>109</v>
      </c>
      <c r="K2" s="47" t="s">
        <v>106</v>
      </c>
      <c r="L2" s="46" t="s">
        <v>107</v>
      </c>
      <c r="M2" s="48" t="s">
        <v>83</v>
      </c>
    </row>
    <row r="3" spans="1:13" ht="12.75">
      <c r="A3" s="49">
        <v>10000</v>
      </c>
      <c r="B3" s="24" t="s">
        <v>22</v>
      </c>
      <c r="C3" s="23">
        <v>10010</v>
      </c>
      <c r="D3" s="25" t="s">
        <v>100</v>
      </c>
      <c r="E3" s="26"/>
      <c r="F3" s="26">
        <v>7237</v>
      </c>
      <c r="G3" s="66"/>
      <c r="H3" s="67">
        <v>1400</v>
      </c>
      <c r="I3" s="66"/>
      <c r="J3" s="67">
        <v>1285.2</v>
      </c>
      <c r="K3" s="26"/>
      <c r="L3" s="26">
        <v>896.7</v>
      </c>
      <c r="M3" s="52">
        <f>IF(I3+J3=0,"",((L3-K3)/(J3-I3)))</f>
        <v>0.6977124183006536</v>
      </c>
    </row>
    <row r="4" spans="1:13" ht="12.75">
      <c r="A4" s="51"/>
      <c r="B4" s="10"/>
      <c r="C4" s="9">
        <v>10011</v>
      </c>
      <c r="D4" s="11" t="s">
        <v>101</v>
      </c>
      <c r="E4" s="12">
        <v>100</v>
      </c>
      <c r="F4" s="12">
        <v>100</v>
      </c>
      <c r="G4" s="68"/>
      <c r="H4" s="69"/>
      <c r="I4" s="68"/>
      <c r="J4" s="69"/>
      <c r="K4" s="12"/>
      <c r="L4" s="12"/>
      <c r="M4" s="52">
        <f>IF(I4+J4=0,"",((L4-K4)/(J4-I4)))</f>
      </c>
    </row>
    <row r="5" spans="1:13" ht="12.75">
      <c r="A5" s="51"/>
      <c r="B5" s="10"/>
      <c r="C5" s="9">
        <v>10012</v>
      </c>
      <c r="D5" s="11" t="s">
        <v>102</v>
      </c>
      <c r="E5" s="12"/>
      <c r="F5" s="12">
        <v>92.8</v>
      </c>
      <c r="G5" s="68"/>
      <c r="H5" s="69">
        <v>90</v>
      </c>
      <c r="I5" s="68"/>
      <c r="J5" s="69">
        <v>120.4</v>
      </c>
      <c r="K5" s="12"/>
      <c r="L5" s="12">
        <v>120.4</v>
      </c>
      <c r="M5" s="52">
        <f>IF(I5+J5=0,"",((L5-K5)/(J5-I5)))</f>
        <v>1</v>
      </c>
    </row>
    <row r="6" spans="1:13" ht="12.75">
      <c r="A6" s="51"/>
      <c r="B6" s="10"/>
      <c r="C6" s="9">
        <v>10013</v>
      </c>
      <c r="D6" s="11" t="s">
        <v>103</v>
      </c>
      <c r="E6" s="12"/>
      <c r="F6" s="12">
        <v>126.5</v>
      </c>
      <c r="G6" s="68"/>
      <c r="H6" s="69">
        <v>130</v>
      </c>
      <c r="I6" s="68"/>
      <c r="J6" s="69">
        <v>116</v>
      </c>
      <c r="K6" s="12"/>
      <c r="L6" s="12">
        <v>116</v>
      </c>
      <c r="M6" s="52">
        <f aca="true" t="shared" si="0" ref="M6:M43">IF(I6+J6=0,"",((L6-K6)/(J6-I6)))</f>
        <v>1</v>
      </c>
    </row>
    <row r="7" spans="1:13" ht="12.75">
      <c r="A7" s="51"/>
      <c r="B7" s="10"/>
      <c r="C7" s="9">
        <v>10014</v>
      </c>
      <c r="D7" s="11" t="s">
        <v>82</v>
      </c>
      <c r="E7" s="12"/>
      <c r="F7" s="12">
        <v>254</v>
      </c>
      <c r="G7" s="68"/>
      <c r="H7" s="69">
        <v>254</v>
      </c>
      <c r="I7" s="68"/>
      <c r="J7" s="69">
        <v>254</v>
      </c>
      <c r="K7" s="12"/>
      <c r="L7" s="12">
        <v>254.5</v>
      </c>
      <c r="M7" s="52">
        <f t="shared" si="0"/>
        <v>1.0019685039370079</v>
      </c>
    </row>
    <row r="8" spans="1:13" ht="12.75">
      <c r="A8" s="51"/>
      <c r="B8" s="10"/>
      <c r="C8" s="13">
        <v>10015</v>
      </c>
      <c r="D8" s="14" t="s">
        <v>81</v>
      </c>
      <c r="E8" s="12"/>
      <c r="F8" s="12">
        <v>31.06</v>
      </c>
      <c r="G8" s="68"/>
      <c r="H8" s="69">
        <v>30</v>
      </c>
      <c r="I8" s="68"/>
      <c r="J8" s="69">
        <v>46</v>
      </c>
      <c r="K8" s="12"/>
      <c r="L8" s="12">
        <v>46.49</v>
      </c>
      <c r="M8" s="52">
        <f t="shared" si="0"/>
        <v>1.0106521739130436</v>
      </c>
    </row>
    <row r="9" spans="1:13" ht="12.75">
      <c r="A9" s="51"/>
      <c r="B9" s="10"/>
      <c r="C9" s="13">
        <v>10016</v>
      </c>
      <c r="D9" s="14" t="s">
        <v>94</v>
      </c>
      <c r="E9" s="12"/>
      <c r="F9" s="12">
        <v>44.5</v>
      </c>
      <c r="G9" s="68"/>
      <c r="H9" s="69">
        <v>40</v>
      </c>
      <c r="I9" s="68"/>
      <c r="J9" s="69">
        <v>20</v>
      </c>
      <c r="K9" s="12"/>
      <c r="L9" s="12">
        <v>9.5</v>
      </c>
      <c r="M9" s="52">
        <f t="shared" si="0"/>
        <v>0.475</v>
      </c>
    </row>
    <row r="10" spans="1:13" ht="12.75">
      <c r="A10" s="51"/>
      <c r="B10" s="10"/>
      <c r="C10" s="9">
        <v>10017</v>
      </c>
      <c r="D10" s="11" t="s">
        <v>3</v>
      </c>
      <c r="E10" s="12">
        <v>242.787</v>
      </c>
      <c r="F10" s="12">
        <v>577.505</v>
      </c>
      <c r="G10" s="68">
        <v>250</v>
      </c>
      <c r="H10" s="69">
        <v>730</v>
      </c>
      <c r="I10" s="68">
        <v>250</v>
      </c>
      <c r="J10" s="69">
        <v>730</v>
      </c>
      <c r="K10" s="12">
        <v>38.8</v>
      </c>
      <c r="L10" s="12">
        <v>304.2</v>
      </c>
      <c r="M10" s="52">
        <f t="shared" si="0"/>
        <v>0.5529166666666666</v>
      </c>
    </row>
    <row r="11" spans="1:13" ht="12.75">
      <c r="A11" s="51"/>
      <c r="B11" s="10"/>
      <c r="C11" s="9">
        <v>10018</v>
      </c>
      <c r="D11" s="11" t="s">
        <v>23</v>
      </c>
      <c r="E11" s="12"/>
      <c r="F11" s="12">
        <v>122.31568</v>
      </c>
      <c r="G11" s="68"/>
      <c r="H11" s="69">
        <v>50</v>
      </c>
      <c r="I11" s="68"/>
      <c r="J11" s="69">
        <v>35</v>
      </c>
      <c r="K11" s="12"/>
      <c r="L11" s="12">
        <v>12.95099</v>
      </c>
      <c r="M11" s="52">
        <f t="shared" si="0"/>
        <v>0.3700282857142857</v>
      </c>
    </row>
    <row r="12" spans="1:13" ht="12.75">
      <c r="A12" s="51"/>
      <c r="B12" s="10"/>
      <c r="C12" s="9">
        <v>10019</v>
      </c>
      <c r="D12" s="11" t="s">
        <v>90</v>
      </c>
      <c r="E12" s="12"/>
      <c r="F12" s="12">
        <v>15</v>
      </c>
      <c r="G12" s="68"/>
      <c r="H12" s="69">
        <v>20</v>
      </c>
      <c r="I12" s="68"/>
      <c r="J12" s="69">
        <v>40</v>
      </c>
      <c r="K12" s="12"/>
      <c r="L12" s="12">
        <v>39</v>
      </c>
      <c r="M12" s="52">
        <f t="shared" si="0"/>
        <v>0.975</v>
      </c>
    </row>
    <row r="13" spans="1:13" ht="12.75">
      <c r="A13" s="59"/>
      <c r="B13" s="36"/>
      <c r="C13" s="35">
        <v>10020</v>
      </c>
      <c r="D13" s="62" t="s">
        <v>97</v>
      </c>
      <c r="E13" s="63"/>
      <c r="F13" s="63">
        <v>154</v>
      </c>
      <c r="G13" s="70"/>
      <c r="H13" s="69">
        <v>150</v>
      </c>
      <c r="I13" s="70"/>
      <c r="J13" s="69">
        <v>140</v>
      </c>
      <c r="K13" s="63"/>
      <c r="L13" s="63">
        <v>132.1</v>
      </c>
      <c r="M13" s="52">
        <f t="shared" si="0"/>
        <v>0.9435714285714285</v>
      </c>
    </row>
    <row r="14" spans="1:13" ht="13.5" thickBot="1">
      <c r="A14" s="53"/>
      <c r="B14" s="28"/>
      <c r="C14" s="27"/>
      <c r="D14" s="28" t="s">
        <v>24</v>
      </c>
      <c r="E14" s="29">
        <f>SUM(E3:E12)</f>
        <v>342.78700000000003</v>
      </c>
      <c r="F14" s="29">
        <f>SUM(F3:F13)</f>
        <v>8754.68068</v>
      </c>
      <c r="G14" s="71">
        <f>SUM(G3:G12)</f>
        <v>250</v>
      </c>
      <c r="H14" s="72">
        <f>SUM(H3:H13)</f>
        <v>2894</v>
      </c>
      <c r="I14" s="71">
        <f>SUM(I3:I12)</f>
        <v>250</v>
      </c>
      <c r="J14" s="72">
        <f>SUM(J3:J13)</f>
        <v>2786.6000000000004</v>
      </c>
      <c r="K14" s="29">
        <f>SUM(K3:K12)</f>
        <v>38.8</v>
      </c>
      <c r="L14" s="29">
        <f>SUM(L3:L13)</f>
        <v>1931.84099</v>
      </c>
      <c r="M14" s="54">
        <f>IF(G14+H14=0,"",((L14-K14)/(J14-I14)))</f>
        <v>0.7462907001498067</v>
      </c>
    </row>
    <row r="15" spans="1:13" ht="12.75">
      <c r="A15" s="49">
        <v>10200</v>
      </c>
      <c r="B15" s="24" t="s">
        <v>49</v>
      </c>
      <c r="C15" s="23">
        <v>10021</v>
      </c>
      <c r="D15" s="25" t="s">
        <v>25</v>
      </c>
      <c r="E15" s="26">
        <v>51.125</v>
      </c>
      <c r="F15" s="26"/>
      <c r="G15" s="66">
        <v>50</v>
      </c>
      <c r="H15" s="67"/>
      <c r="I15" s="66">
        <v>50</v>
      </c>
      <c r="J15" s="67"/>
      <c r="K15" s="26">
        <v>31.277</v>
      </c>
      <c r="L15" s="26"/>
      <c r="M15" s="50">
        <f t="shared" si="0"/>
        <v>0.62554</v>
      </c>
    </row>
    <row r="16" spans="1:13" ht="12.75">
      <c r="A16" s="51"/>
      <c r="B16" s="10"/>
      <c r="C16" s="9">
        <v>10022</v>
      </c>
      <c r="D16" s="14" t="s">
        <v>105</v>
      </c>
      <c r="E16" s="12"/>
      <c r="F16" s="12"/>
      <c r="G16" s="68">
        <v>50</v>
      </c>
      <c r="H16" s="69"/>
      <c r="I16" s="68">
        <v>40</v>
      </c>
      <c r="J16" s="69"/>
      <c r="K16" s="12">
        <v>6.36</v>
      </c>
      <c r="L16" s="12"/>
      <c r="M16" s="50">
        <f t="shared" si="0"/>
        <v>0.159</v>
      </c>
    </row>
    <row r="17" spans="1:13" ht="12.75">
      <c r="A17" s="51"/>
      <c r="B17" s="10"/>
      <c r="C17" s="9">
        <v>10023</v>
      </c>
      <c r="D17" s="11" t="s">
        <v>4</v>
      </c>
      <c r="E17" s="12">
        <v>28.484</v>
      </c>
      <c r="F17" s="12"/>
      <c r="G17" s="68">
        <v>15</v>
      </c>
      <c r="H17" s="69"/>
      <c r="I17" s="68">
        <v>23</v>
      </c>
      <c r="J17" s="69"/>
      <c r="K17" s="12">
        <v>22.738</v>
      </c>
      <c r="L17" s="12"/>
      <c r="M17" s="52">
        <f t="shared" si="0"/>
        <v>0.9886086956521739</v>
      </c>
    </row>
    <row r="18" spans="1:13" ht="12.75">
      <c r="A18" s="51"/>
      <c r="B18" s="10"/>
      <c r="C18" s="13">
        <v>10024</v>
      </c>
      <c r="D18" s="14" t="s">
        <v>5</v>
      </c>
      <c r="E18" s="12">
        <v>25.68654</v>
      </c>
      <c r="F18" s="12"/>
      <c r="G18" s="68">
        <v>23</v>
      </c>
      <c r="H18" s="69"/>
      <c r="I18" s="68">
        <v>23</v>
      </c>
      <c r="J18" s="69"/>
      <c r="K18" s="12">
        <v>6.4745</v>
      </c>
      <c r="L18" s="12">
        <v>35.8997</v>
      </c>
      <c r="M18" s="52">
        <f t="shared" si="0"/>
        <v>-1.2793565217391305</v>
      </c>
    </row>
    <row r="19" spans="1:13" s="1" customFormat="1" ht="12.75">
      <c r="A19" s="55"/>
      <c r="B19" s="10"/>
      <c r="C19" s="10">
        <v>10200</v>
      </c>
      <c r="D19" s="16" t="s">
        <v>55</v>
      </c>
      <c r="E19" s="15">
        <f aca="true" t="shared" si="1" ref="E19:L19">SUM(E20:E29)</f>
        <v>915.73125</v>
      </c>
      <c r="F19" s="15">
        <f t="shared" si="1"/>
        <v>238.66414</v>
      </c>
      <c r="G19" s="73">
        <f t="shared" si="1"/>
        <v>604</v>
      </c>
      <c r="H19" s="74">
        <f t="shared" si="1"/>
        <v>200</v>
      </c>
      <c r="I19" s="73">
        <f t="shared" si="1"/>
        <v>534</v>
      </c>
      <c r="J19" s="74">
        <f t="shared" si="1"/>
        <v>200</v>
      </c>
      <c r="K19" s="15">
        <f t="shared" si="1"/>
        <v>257.24185</v>
      </c>
      <c r="L19" s="15">
        <f t="shared" si="1"/>
        <v>101.78548</v>
      </c>
      <c r="M19" s="56">
        <f>IF(G19+H19=0,"",((L19-K19)/(J19-I19)))</f>
        <v>0.4654382335329341</v>
      </c>
    </row>
    <row r="20" spans="1:13" ht="12.75">
      <c r="A20" s="51"/>
      <c r="B20" s="10"/>
      <c r="C20" s="9">
        <v>10225</v>
      </c>
      <c r="D20" s="11" t="s">
        <v>39</v>
      </c>
      <c r="E20" s="12">
        <v>78.939</v>
      </c>
      <c r="F20" s="12"/>
      <c r="G20" s="69">
        <v>50</v>
      </c>
      <c r="H20" s="69"/>
      <c r="I20" s="69">
        <v>40</v>
      </c>
      <c r="J20" s="69"/>
      <c r="K20" s="12">
        <f>17.258+4.356</f>
        <v>21.613999999999997</v>
      </c>
      <c r="L20" s="12"/>
      <c r="M20" s="52">
        <f t="shared" si="0"/>
        <v>0.5403499999999999</v>
      </c>
    </row>
    <row r="21" spans="1:13" ht="12.75">
      <c r="A21" s="51"/>
      <c r="B21" s="10"/>
      <c r="C21" s="9">
        <v>10226</v>
      </c>
      <c r="D21" s="11" t="s">
        <v>74</v>
      </c>
      <c r="E21" s="12">
        <v>398.48023</v>
      </c>
      <c r="F21" s="12">
        <v>238.68014</v>
      </c>
      <c r="G21" s="68">
        <v>150</v>
      </c>
      <c r="H21" s="69">
        <v>200</v>
      </c>
      <c r="I21" s="68">
        <v>100</v>
      </c>
      <c r="J21" s="69">
        <v>200</v>
      </c>
      <c r="K21" s="12">
        <v>45.612</v>
      </c>
      <c r="L21" s="12">
        <v>101.78548</v>
      </c>
      <c r="M21" s="52">
        <f t="shared" si="0"/>
        <v>0.5617348000000001</v>
      </c>
    </row>
    <row r="22" spans="1:13" ht="12.75">
      <c r="A22" s="51"/>
      <c r="B22" s="10"/>
      <c r="C22" s="9">
        <v>10227</v>
      </c>
      <c r="D22" s="11" t="s">
        <v>40</v>
      </c>
      <c r="E22" s="12">
        <v>7.30067</v>
      </c>
      <c r="F22" s="12"/>
      <c r="G22" s="68">
        <v>10</v>
      </c>
      <c r="H22" s="69"/>
      <c r="I22" s="68">
        <v>10</v>
      </c>
      <c r="J22" s="69"/>
      <c r="K22" s="12">
        <v>1.47</v>
      </c>
      <c r="L22" s="12"/>
      <c r="M22" s="52">
        <f t="shared" si="0"/>
        <v>0.147</v>
      </c>
    </row>
    <row r="23" spans="1:13" ht="12.75">
      <c r="A23" s="51"/>
      <c r="B23" s="10"/>
      <c r="C23" s="9">
        <v>10228</v>
      </c>
      <c r="D23" s="11" t="s">
        <v>41</v>
      </c>
      <c r="E23" s="12">
        <v>13.40878</v>
      </c>
      <c r="F23" s="12"/>
      <c r="G23" s="68">
        <v>15</v>
      </c>
      <c r="H23" s="69"/>
      <c r="I23" s="68">
        <v>15</v>
      </c>
      <c r="J23" s="69"/>
      <c r="K23" s="12">
        <f>10.62385-4.356</f>
        <v>6.267849999999999</v>
      </c>
      <c r="L23" s="12"/>
      <c r="M23" s="52">
        <f t="shared" si="0"/>
        <v>0.4178566666666666</v>
      </c>
    </row>
    <row r="24" spans="1:13" ht="12.75">
      <c r="A24" s="51"/>
      <c r="B24" s="10"/>
      <c r="C24" s="9">
        <v>10229</v>
      </c>
      <c r="D24" s="11" t="s">
        <v>42</v>
      </c>
      <c r="E24" s="12">
        <v>47.1228</v>
      </c>
      <c r="F24" s="12"/>
      <c r="G24" s="68">
        <v>20</v>
      </c>
      <c r="H24" s="69"/>
      <c r="I24" s="68">
        <v>10</v>
      </c>
      <c r="J24" s="69"/>
      <c r="K24" s="12">
        <v>3.635</v>
      </c>
      <c r="L24" s="12"/>
      <c r="M24" s="52">
        <f t="shared" si="0"/>
        <v>0.3635</v>
      </c>
    </row>
    <row r="25" spans="1:13" ht="12.75">
      <c r="A25" s="51"/>
      <c r="B25" s="10"/>
      <c r="C25" s="9">
        <v>10230</v>
      </c>
      <c r="D25" s="11" t="s">
        <v>95</v>
      </c>
      <c r="E25" s="12">
        <v>60.4</v>
      </c>
      <c r="F25" s="12"/>
      <c r="G25" s="68">
        <v>93</v>
      </c>
      <c r="H25" s="69"/>
      <c r="I25" s="68">
        <v>93</v>
      </c>
      <c r="J25" s="69"/>
      <c r="K25" s="12">
        <v>45</v>
      </c>
      <c r="L25" s="12"/>
      <c r="M25" s="52">
        <f t="shared" si="0"/>
        <v>0.4838709677419355</v>
      </c>
    </row>
    <row r="26" spans="1:13" ht="12.75">
      <c r="A26" s="51"/>
      <c r="B26" s="10"/>
      <c r="C26" s="9">
        <v>10231</v>
      </c>
      <c r="D26" s="11" t="s">
        <v>6</v>
      </c>
      <c r="E26" s="12">
        <v>276</v>
      </c>
      <c r="F26" s="12"/>
      <c r="G26" s="68">
        <v>254</v>
      </c>
      <c r="H26" s="69"/>
      <c r="I26" s="68">
        <v>254</v>
      </c>
      <c r="J26" s="69"/>
      <c r="K26" s="12">
        <v>128</v>
      </c>
      <c r="L26" s="12"/>
      <c r="M26" s="52">
        <f t="shared" si="0"/>
        <v>0.5039370078740157</v>
      </c>
    </row>
    <row r="27" spans="1:13" ht="12.75">
      <c r="A27" s="51"/>
      <c r="B27" s="10"/>
      <c r="C27" s="9">
        <v>10232</v>
      </c>
      <c r="D27" s="11" t="s">
        <v>43</v>
      </c>
      <c r="E27" s="12"/>
      <c r="F27" s="12"/>
      <c r="G27" s="68"/>
      <c r="H27" s="69"/>
      <c r="I27" s="68"/>
      <c r="J27" s="69"/>
      <c r="K27" s="12"/>
      <c r="L27" s="12"/>
      <c r="M27" s="52">
        <f t="shared" si="0"/>
      </c>
    </row>
    <row r="28" spans="1:13" ht="12.75">
      <c r="A28" s="51"/>
      <c r="B28" s="10"/>
      <c r="C28" s="9">
        <v>10233</v>
      </c>
      <c r="D28" s="11" t="s">
        <v>44</v>
      </c>
      <c r="E28" s="12">
        <v>9.65877</v>
      </c>
      <c r="F28" s="12">
        <v>-0.016</v>
      </c>
      <c r="G28" s="68">
        <v>10</v>
      </c>
      <c r="H28" s="69"/>
      <c r="I28" s="68">
        <v>10</v>
      </c>
      <c r="J28" s="69"/>
      <c r="K28" s="12">
        <v>4.743</v>
      </c>
      <c r="L28" s="12"/>
      <c r="M28" s="52">
        <f t="shared" si="0"/>
        <v>0.47430000000000005</v>
      </c>
    </row>
    <row r="29" spans="1:13" ht="12.75">
      <c r="A29" s="51"/>
      <c r="B29" s="10"/>
      <c r="C29" s="9">
        <v>10236</v>
      </c>
      <c r="D29" s="11" t="s">
        <v>45</v>
      </c>
      <c r="E29" s="12">
        <v>24.421</v>
      </c>
      <c r="F29" s="12"/>
      <c r="G29" s="68">
        <v>2</v>
      </c>
      <c r="H29" s="69"/>
      <c r="I29" s="68">
        <v>2</v>
      </c>
      <c r="J29" s="69"/>
      <c r="K29" s="12">
        <v>0.9</v>
      </c>
      <c r="L29" s="12"/>
      <c r="M29" s="52">
        <f t="shared" si="0"/>
        <v>0.45</v>
      </c>
    </row>
    <row r="30" spans="1:13" ht="12.75">
      <c r="A30" s="51"/>
      <c r="B30" s="10"/>
      <c r="C30" s="17">
        <v>10300</v>
      </c>
      <c r="D30" s="18" t="s">
        <v>56</v>
      </c>
      <c r="E30" s="19">
        <f aca="true" t="shared" si="2" ref="E30:L30">SUM(E31:E43)</f>
        <v>7828.803069999999</v>
      </c>
      <c r="F30" s="19">
        <f t="shared" si="2"/>
        <v>926.61041</v>
      </c>
      <c r="G30" s="75">
        <f t="shared" si="2"/>
        <v>1548</v>
      </c>
      <c r="H30" s="76">
        <f t="shared" si="2"/>
        <v>470</v>
      </c>
      <c r="I30" s="75">
        <f t="shared" si="2"/>
        <v>1890</v>
      </c>
      <c r="J30" s="76">
        <f t="shared" si="2"/>
        <v>694.049</v>
      </c>
      <c r="K30" s="19">
        <f t="shared" si="2"/>
        <v>202.554</v>
      </c>
      <c r="L30" s="19">
        <f t="shared" si="2"/>
        <v>0.019</v>
      </c>
      <c r="M30" s="56">
        <f>IF(G30+H30=0,"",((L30-K30)/(J30-I30)))</f>
        <v>0.16935058376137482</v>
      </c>
    </row>
    <row r="31" spans="1:13" ht="12.75">
      <c r="A31" s="51"/>
      <c r="B31" s="10"/>
      <c r="C31" s="9">
        <v>10301</v>
      </c>
      <c r="D31" s="14" t="s">
        <v>46</v>
      </c>
      <c r="E31" s="12">
        <v>705.414</v>
      </c>
      <c r="F31" s="12">
        <v>165.935</v>
      </c>
      <c r="G31" s="68">
        <f>100+160+25</f>
        <v>285</v>
      </c>
      <c r="H31" s="69">
        <f>140+50+10</f>
        <v>200</v>
      </c>
      <c r="I31" s="68">
        <f>100+160+25</f>
        <v>285</v>
      </c>
      <c r="J31" s="69">
        <f>140+50+10</f>
        <v>200</v>
      </c>
      <c r="K31" s="12">
        <v>76.552</v>
      </c>
      <c r="L31" s="12">
        <v>0.019</v>
      </c>
      <c r="M31" s="52">
        <f t="shared" si="0"/>
        <v>0.9003882352941177</v>
      </c>
    </row>
    <row r="32" spans="1:13" ht="12.75">
      <c r="A32" s="51"/>
      <c r="B32" s="10"/>
      <c r="C32" s="9">
        <v>10302</v>
      </c>
      <c r="D32" s="14" t="s">
        <v>59</v>
      </c>
      <c r="E32" s="12">
        <v>111.02</v>
      </c>
      <c r="F32" s="12"/>
      <c r="G32" s="68">
        <v>153</v>
      </c>
      <c r="H32" s="69"/>
      <c r="I32" s="68">
        <v>153</v>
      </c>
      <c r="J32" s="69"/>
      <c r="K32" s="12">
        <v>5</v>
      </c>
      <c r="L32" s="12"/>
      <c r="M32" s="52">
        <f t="shared" si="0"/>
        <v>0.032679738562091505</v>
      </c>
    </row>
    <row r="33" spans="1:13" ht="12.75">
      <c r="A33" s="51"/>
      <c r="B33" s="10"/>
      <c r="C33" s="9">
        <v>10303</v>
      </c>
      <c r="D33" s="14" t="s">
        <v>60</v>
      </c>
      <c r="E33" s="12">
        <v>23.923</v>
      </c>
      <c r="F33" s="12"/>
      <c r="G33" s="68">
        <v>23</v>
      </c>
      <c r="H33" s="69"/>
      <c r="I33" s="68">
        <v>23</v>
      </c>
      <c r="J33" s="69"/>
      <c r="K33" s="12"/>
      <c r="L33" s="12"/>
      <c r="M33" s="52">
        <f t="shared" si="0"/>
        <v>0</v>
      </c>
    </row>
    <row r="34" spans="1:13" ht="12.75">
      <c r="A34" s="51"/>
      <c r="B34" s="10"/>
      <c r="C34" s="9">
        <v>10304</v>
      </c>
      <c r="D34" s="11" t="s">
        <v>54</v>
      </c>
      <c r="E34" s="20">
        <v>383.375</v>
      </c>
      <c r="F34" s="12">
        <v>12.6</v>
      </c>
      <c r="G34" s="77">
        <v>150</v>
      </c>
      <c r="H34" s="69">
        <v>15</v>
      </c>
      <c r="I34" s="77">
        <f>180+112</f>
        <v>292</v>
      </c>
      <c r="J34" s="69">
        <f>15+112</f>
        <v>127</v>
      </c>
      <c r="K34" s="20">
        <v>23.28</v>
      </c>
      <c r="L34" s="12"/>
      <c r="M34" s="52">
        <f t="shared" si="0"/>
        <v>0.1410909090909091</v>
      </c>
    </row>
    <row r="35" spans="1:13" ht="12.75">
      <c r="A35" s="51"/>
      <c r="B35" s="10"/>
      <c r="C35" s="9">
        <v>10305</v>
      </c>
      <c r="D35" s="11" t="s">
        <v>73</v>
      </c>
      <c r="E35" s="12">
        <v>347.794</v>
      </c>
      <c r="F35" s="12"/>
      <c r="G35" s="68">
        <v>502</v>
      </c>
      <c r="H35" s="69"/>
      <c r="I35" s="68">
        <v>502</v>
      </c>
      <c r="J35" s="69"/>
      <c r="K35" s="12">
        <v>59.716</v>
      </c>
      <c r="L35" s="12"/>
      <c r="M35" s="52">
        <f t="shared" si="0"/>
        <v>0.11895617529880478</v>
      </c>
    </row>
    <row r="36" spans="1:13" ht="12.75">
      <c r="A36" s="51"/>
      <c r="B36" s="10"/>
      <c r="C36" s="9">
        <v>10306</v>
      </c>
      <c r="D36" s="11" t="s">
        <v>47</v>
      </c>
      <c r="E36" s="12">
        <v>78.908</v>
      </c>
      <c r="F36" s="12">
        <v>2.4</v>
      </c>
      <c r="G36" s="68">
        <v>90</v>
      </c>
      <c r="H36" s="69">
        <v>5</v>
      </c>
      <c r="I36" s="68">
        <v>80</v>
      </c>
      <c r="J36" s="69">
        <v>5</v>
      </c>
      <c r="K36" s="12"/>
      <c r="L36" s="12"/>
      <c r="M36" s="52">
        <f t="shared" si="0"/>
        <v>0</v>
      </c>
    </row>
    <row r="37" spans="1:13" ht="12.75">
      <c r="A37" s="51"/>
      <c r="B37" s="10"/>
      <c r="C37" s="9">
        <v>10307</v>
      </c>
      <c r="D37" s="13" t="s">
        <v>71</v>
      </c>
      <c r="E37" s="12">
        <v>34.4695</v>
      </c>
      <c r="F37" s="12"/>
      <c r="G37" s="68">
        <v>35</v>
      </c>
      <c r="H37" s="69"/>
      <c r="I37" s="68">
        <v>38</v>
      </c>
      <c r="J37" s="69"/>
      <c r="K37" s="12">
        <v>38.006</v>
      </c>
      <c r="L37" s="12"/>
      <c r="M37" s="52">
        <f t="shared" si="0"/>
        <v>1.0001578947368421</v>
      </c>
    </row>
    <row r="38" spans="1:13" ht="12.75">
      <c r="A38" s="51"/>
      <c r="B38" s="10"/>
      <c r="C38" s="9">
        <v>10311</v>
      </c>
      <c r="D38" s="9" t="s">
        <v>7</v>
      </c>
      <c r="E38" s="12"/>
      <c r="F38" s="12"/>
      <c r="G38" s="68"/>
      <c r="H38" s="69"/>
      <c r="I38" s="68"/>
      <c r="J38" s="69"/>
      <c r="K38" s="12"/>
      <c r="L38" s="12"/>
      <c r="M38" s="52">
        <f t="shared" si="0"/>
      </c>
    </row>
    <row r="39" spans="1:13" ht="12.75">
      <c r="A39" s="51"/>
      <c r="B39" s="10"/>
      <c r="C39" s="9">
        <v>10312</v>
      </c>
      <c r="D39" s="9" t="s">
        <v>98</v>
      </c>
      <c r="E39" s="12">
        <v>276.91104</v>
      </c>
      <c r="F39" s="12">
        <v>395.81141</v>
      </c>
      <c r="G39" s="68">
        <v>250</v>
      </c>
      <c r="H39" s="69">
        <v>250</v>
      </c>
      <c r="I39" s="68">
        <v>250</v>
      </c>
      <c r="J39" s="69">
        <v>250</v>
      </c>
      <c r="K39" s="12"/>
      <c r="L39" s="12"/>
      <c r="M39" s="52"/>
    </row>
    <row r="40" spans="1:13" ht="12.75">
      <c r="A40" s="51"/>
      <c r="B40" s="10"/>
      <c r="C40" s="9">
        <v>10313</v>
      </c>
      <c r="D40" s="13" t="s">
        <v>99</v>
      </c>
      <c r="E40" s="12">
        <v>60</v>
      </c>
      <c r="F40" s="12"/>
      <c r="G40" s="68">
        <v>60</v>
      </c>
      <c r="H40" s="69"/>
      <c r="I40" s="68">
        <v>60</v>
      </c>
      <c r="J40" s="69"/>
      <c r="K40" s="12"/>
      <c r="L40" s="12"/>
      <c r="M40" s="52">
        <f t="shared" si="0"/>
        <v>0</v>
      </c>
    </row>
    <row r="41" spans="1:13" ht="12.75">
      <c r="A41" s="51"/>
      <c r="B41" s="10"/>
      <c r="C41" s="13">
        <v>10320</v>
      </c>
      <c r="D41" s="13" t="s">
        <v>88</v>
      </c>
      <c r="E41" s="12">
        <v>1524.18153</v>
      </c>
      <c r="F41" s="12">
        <v>38.476</v>
      </c>
      <c r="G41" s="68"/>
      <c r="H41" s="69"/>
      <c r="I41" s="68">
        <v>95</v>
      </c>
      <c r="J41" s="69"/>
      <c r="K41" s="12"/>
      <c r="L41" s="12"/>
      <c r="M41" s="52">
        <f t="shared" si="0"/>
        <v>0</v>
      </c>
    </row>
    <row r="42" spans="1:13" ht="12.75">
      <c r="A42" s="51"/>
      <c r="B42" s="10"/>
      <c r="C42" s="9">
        <v>10321</v>
      </c>
      <c r="D42" s="13" t="s">
        <v>89</v>
      </c>
      <c r="E42" s="12">
        <v>4129.303</v>
      </c>
      <c r="F42" s="12">
        <v>311.388</v>
      </c>
      <c r="G42" s="68"/>
      <c r="H42" s="69"/>
      <c r="I42" s="68"/>
      <c r="J42" s="69"/>
      <c r="K42" s="12"/>
      <c r="L42" s="12"/>
      <c r="M42" s="52">
        <f t="shared" si="0"/>
      </c>
    </row>
    <row r="43" spans="1:13" ht="12.75">
      <c r="A43" s="59"/>
      <c r="B43" s="36"/>
      <c r="C43" s="35">
        <v>10322</v>
      </c>
      <c r="D43" s="65" t="s">
        <v>110</v>
      </c>
      <c r="E43" s="63">
        <v>153.504</v>
      </c>
      <c r="F43" s="63"/>
      <c r="G43" s="68"/>
      <c r="H43" s="69"/>
      <c r="I43" s="68">
        <v>112</v>
      </c>
      <c r="J43" s="69">
        <f>300*25.91*13/1000+11</f>
        <v>112.049</v>
      </c>
      <c r="K43" s="63"/>
      <c r="L43" s="63"/>
      <c r="M43" s="52">
        <f t="shared" si="0"/>
        <v>0</v>
      </c>
    </row>
    <row r="44" spans="1:13" s="1" customFormat="1" ht="13.5" thickBot="1">
      <c r="A44" s="53">
        <v>10200</v>
      </c>
      <c r="B44" s="28" t="s">
        <v>49</v>
      </c>
      <c r="C44" s="27"/>
      <c r="D44" s="28" t="s">
        <v>26</v>
      </c>
      <c r="E44" s="29">
        <f aca="true" t="shared" si="3" ref="E44:L44">E15+E16+E17+E18+E19+E30</f>
        <v>8849.82986</v>
      </c>
      <c r="F44" s="29">
        <f t="shared" si="3"/>
        <v>1165.27455</v>
      </c>
      <c r="G44" s="71">
        <f t="shared" si="3"/>
        <v>2290</v>
      </c>
      <c r="H44" s="72">
        <f t="shared" si="3"/>
        <v>670</v>
      </c>
      <c r="I44" s="71">
        <f t="shared" si="3"/>
        <v>2560</v>
      </c>
      <c r="J44" s="72">
        <f t="shared" si="3"/>
        <v>894.049</v>
      </c>
      <c r="K44" s="29">
        <f t="shared" si="3"/>
        <v>526.64535</v>
      </c>
      <c r="L44" s="29">
        <f t="shared" si="3"/>
        <v>137.70418</v>
      </c>
      <c r="M44" s="54">
        <f>IF(G44+H44=0,"",((L44-K44)/(J44-I44)))</f>
        <v>0.23346495185032454</v>
      </c>
    </row>
    <row r="45" spans="1:13" s="1" customFormat="1" ht="12.75">
      <c r="A45" s="49">
        <v>10500</v>
      </c>
      <c r="B45" s="24" t="s">
        <v>30</v>
      </c>
      <c r="C45" s="30">
        <v>10510</v>
      </c>
      <c r="D45" s="30" t="s">
        <v>31</v>
      </c>
      <c r="E45" s="31">
        <f aca="true" t="shared" si="4" ref="E45:L45">SUM(E46:E46)</f>
        <v>17.418000000000003</v>
      </c>
      <c r="F45" s="31">
        <f t="shared" si="4"/>
        <v>0</v>
      </c>
      <c r="G45" s="78">
        <f t="shared" si="4"/>
        <v>15</v>
      </c>
      <c r="H45" s="79">
        <f t="shared" si="4"/>
        <v>0</v>
      </c>
      <c r="I45" s="78">
        <f t="shared" si="4"/>
        <v>10</v>
      </c>
      <c r="J45" s="79">
        <f t="shared" si="4"/>
        <v>0</v>
      </c>
      <c r="K45" s="31">
        <f t="shared" si="4"/>
        <v>2.011</v>
      </c>
      <c r="L45" s="31">
        <f t="shared" si="4"/>
        <v>0</v>
      </c>
      <c r="M45" s="57">
        <f>IF(G45+H45=0,"",((L45-K45)/(J45-I45)))</f>
        <v>0.2011</v>
      </c>
    </row>
    <row r="46" spans="1:13" s="1" customFormat="1" ht="12.75">
      <c r="A46" s="51"/>
      <c r="B46" s="10"/>
      <c r="C46" s="9">
        <v>10511</v>
      </c>
      <c r="D46" s="13" t="s">
        <v>8</v>
      </c>
      <c r="E46" s="20">
        <f>16.228+1.19</f>
        <v>17.418000000000003</v>
      </c>
      <c r="F46" s="20"/>
      <c r="G46" s="77">
        <v>15</v>
      </c>
      <c r="H46" s="80"/>
      <c r="I46" s="77">
        <v>10</v>
      </c>
      <c r="J46" s="80"/>
      <c r="K46" s="20">
        <v>2.011</v>
      </c>
      <c r="L46" s="20"/>
      <c r="M46" s="52">
        <f>IF(I46+J46=0,"",((L46-K46)/(J46-I46)))</f>
        <v>0.2011</v>
      </c>
    </row>
    <row r="47" spans="1:13" s="1" customFormat="1" ht="12.75">
      <c r="A47" s="51"/>
      <c r="B47" s="10"/>
      <c r="C47" s="18">
        <v>10530</v>
      </c>
      <c r="D47" s="18" t="s">
        <v>75</v>
      </c>
      <c r="E47" s="19">
        <f aca="true" t="shared" si="5" ref="E47:L47">SUM(E48)</f>
        <v>41.43</v>
      </c>
      <c r="F47" s="19">
        <f t="shared" si="5"/>
        <v>0</v>
      </c>
      <c r="G47" s="75">
        <f t="shared" si="5"/>
        <v>40</v>
      </c>
      <c r="H47" s="76">
        <f t="shared" si="5"/>
        <v>0</v>
      </c>
      <c r="I47" s="75">
        <f t="shared" si="5"/>
        <v>30</v>
      </c>
      <c r="J47" s="76">
        <f t="shared" si="5"/>
        <v>0</v>
      </c>
      <c r="K47" s="19">
        <f t="shared" si="5"/>
        <v>15.466</v>
      </c>
      <c r="L47" s="19">
        <f t="shared" si="5"/>
        <v>0</v>
      </c>
      <c r="M47" s="56">
        <f>IF(G47+H47=0,"",((L47-K47)/(J47-I47)))</f>
        <v>0.5155333333333333</v>
      </c>
    </row>
    <row r="48" spans="1:13" s="1" customFormat="1" ht="12.75">
      <c r="A48" s="51"/>
      <c r="B48" s="10"/>
      <c r="C48" s="21">
        <v>10531</v>
      </c>
      <c r="D48" s="21" t="s">
        <v>9</v>
      </c>
      <c r="E48" s="20">
        <v>41.43</v>
      </c>
      <c r="F48" s="20"/>
      <c r="G48" s="77">
        <v>40</v>
      </c>
      <c r="H48" s="80"/>
      <c r="I48" s="77">
        <v>30</v>
      </c>
      <c r="J48" s="80"/>
      <c r="K48" s="20">
        <v>15.466</v>
      </c>
      <c r="L48" s="20"/>
      <c r="M48" s="52">
        <f>IF(I48+J48=0,"",((L48-K48)/(J48-I48)))</f>
        <v>0.5155333333333333</v>
      </c>
    </row>
    <row r="49" spans="1:13" s="1" customFormat="1" ht="12.75">
      <c r="A49" s="51">
        <v>10600</v>
      </c>
      <c r="B49" s="10"/>
      <c r="C49" s="17">
        <v>10610</v>
      </c>
      <c r="D49" s="18" t="s">
        <v>68</v>
      </c>
      <c r="E49" s="19">
        <f aca="true" t="shared" si="6" ref="E49:L49">SUM(E50)</f>
        <v>2.4</v>
      </c>
      <c r="F49" s="19">
        <f t="shared" si="6"/>
        <v>0</v>
      </c>
      <c r="G49" s="75">
        <f t="shared" si="6"/>
        <v>5</v>
      </c>
      <c r="H49" s="76">
        <f t="shared" si="6"/>
        <v>0</v>
      </c>
      <c r="I49" s="75">
        <f t="shared" si="6"/>
        <v>3</v>
      </c>
      <c r="J49" s="76">
        <f t="shared" si="6"/>
        <v>0</v>
      </c>
      <c r="K49" s="19">
        <f t="shared" si="6"/>
        <v>1.06</v>
      </c>
      <c r="L49" s="19">
        <f t="shared" si="6"/>
        <v>0</v>
      </c>
      <c r="M49" s="56">
        <f>IF(G49+H49=0,"",((L49-K49)/(J49-I49)))</f>
        <v>0.35333333333333333</v>
      </c>
    </row>
    <row r="50" spans="1:13" s="1" customFormat="1" ht="12.75">
      <c r="A50" s="51"/>
      <c r="B50" s="10"/>
      <c r="C50" s="9">
        <v>10611</v>
      </c>
      <c r="D50" s="13" t="s">
        <v>10</v>
      </c>
      <c r="E50" s="20">
        <v>2.4</v>
      </c>
      <c r="F50" s="20"/>
      <c r="G50" s="77">
        <v>5</v>
      </c>
      <c r="H50" s="80"/>
      <c r="I50" s="77">
        <v>3</v>
      </c>
      <c r="J50" s="80"/>
      <c r="K50" s="20">
        <v>1.06</v>
      </c>
      <c r="L50" s="20"/>
      <c r="M50" s="52">
        <f>IF(I50+J50=0,"",((L50-K50)/(J50-I50)))</f>
        <v>0.35333333333333333</v>
      </c>
    </row>
    <row r="51" spans="1:13" s="1" customFormat="1" ht="12.75">
      <c r="A51" s="51"/>
      <c r="B51" s="10"/>
      <c r="C51" s="17">
        <v>10620</v>
      </c>
      <c r="D51" s="18" t="s">
        <v>34</v>
      </c>
      <c r="E51" s="19">
        <f aca="true" t="shared" si="7" ref="E51:L51">SUM(E52)</f>
        <v>1.793</v>
      </c>
      <c r="F51" s="19">
        <f t="shared" si="7"/>
        <v>0</v>
      </c>
      <c r="G51" s="75">
        <f t="shared" si="7"/>
        <v>4</v>
      </c>
      <c r="H51" s="76">
        <f t="shared" si="7"/>
        <v>0</v>
      </c>
      <c r="I51" s="75">
        <f t="shared" si="7"/>
        <v>2</v>
      </c>
      <c r="J51" s="76">
        <f t="shared" si="7"/>
        <v>0</v>
      </c>
      <c r="K51" s="19">
        <f t="shared" si="7"/>
        <v>0</v>
      </c>
      <c r="L51" s="19">
        <f t="shared" si="7"/>
        <v>0</v>
      </c>
      <c r="M51" s="56">
        <f>IF(G51+H51=0,"",((L51-K51)/(J51-I51)))</f>
        <v>0</v>
      </c>
    </row>
    <row r="52" spans="1:13" s="1" customFormat="1" ht="12.75">
      <c r="A52" s="51"/>
      <c r="B52" s="10"/>
      <c r="C52" s="9">
        <v>10621</v>
      </c>
      <c r="D52" s="13" t="s">
        <v>11</v>
      </c>
      <c r="E52" s="20">
        <v>1.793</v>
      </c>
      <c r="F52" s="20"/>
      <c r="G52" s="77">
        <v>4</v>
      </c>
      <c r="H52" s="80"/>
      <c r="I52" s="77">
        <v>2</v>
      </c>
      <c r="J52" s="80"/>
      <c r="K52" s="20"/>
      <c r="L52" s="20"/>
      <c r="M52" s="52">
        <f>IF(I52+J52=0,"",((L52-K52)/(J52-I52)))</f>
        <v>0</v>
      </c>
    </row>
    <row r="53" spans="1:13" s="1" customFormat="1" ht="12.75">
      <c r="A53" s="51"/>
      <c r="B53" s="10"/>
      <c r="C53" s="17">
        <v>10630</v>
      </c>
      <c r="D53" s="17" t="s">
        <v>48</v>
      </c>
      <c r="E53" s="19">
        <f aca="true" t="shared" si="8" ref="E53:L53">SUM(E54:E55)</f>
        <v>0</v>
      </c>
      <c r="F53" s="19">
        <f t="shared" si="8"/>
        <v>0</v>
      </c>
      <c r="G53" s="75">
        <f t="shared" si="8"/>
        <v>0</v>
      </c>
      <c r="H53" s="76">
        <f t="shared" si="8"/>
        <v>0</v>
      </c>
      <c r="I53" s="75">
        <f t="shared" si="8"/>
        <v>0</v>
      </c>
      <c r="J53" s="76">
        <f t="shared" si="8"/>
        <v>0</v>
      </c>
      <c r="K53" s="19">
        <f t="shared" si="8"/>
        <v>0</v>
      </c>
      <c r="L53" s="19">
        <f t="shared" si="8"/>
        <v>0</v>
      </c>
      <c r="M53" s="56">
        <f>IF(G53+H53=0,"",((L53-K53)/(H53-G53)))</f>
      </c>
    </row>
    <row r="54" spans="1:13" s="1" customFormat="1" ht="12.75">
      <c r="A54" s="51"/>
      <c r="B54" s="10"/>
      <c r="C54" s="9">
        <v>10631</v>
      </c>
      <c r="D54" s="13" t="s">
        <v>12</v>
      </c>
      <c r="E54" s="20"/>
      <c r="F54" s="20"/>
      <c r="G54" s="77"/>
      <c r="H54" s="80"/>
      <c r="I54" s="77"/>
      <c r="J54" s="80"/>
      <c r="K54" s="20"/>
      <c r="L54" s="20"/>
      <c r="M54" s="52">
        <f>IF(G54+H54=0,"",((L54-K54)/(H54-G54)))</f>
      </c>
    </row>
    <row r="55" spans="1:13" s="1" customFormat="1" ht="12.75">
      <c r="A55" s="51"/>
      <c r="B55" s="10"/>
      <c r="C55" s="9">
        <v>10632</v>
      </c>
      <c r="D55" s="13" t="s">
        <v>13</v>
      </c>
      <c r="E55" s="20"/>
      <c r="F55" s="20"/>
      <c r="G55" s="77"/>
      <c r="H55" s="80"/>
      <c r="I55" s="77"/>
      <c r="J55" s="80"/>
      <c r="K55" s="20"/>
      <c r="L55" s="20"/>
      <c r="M55" s="52">
        <f>IF(G55+H55=0,"",((L55-K55)/(H55-G55)))</f>
      </c>
    </row>
    <row r="56" spans="1:13" s="1" customFormat="1" ht="12.75">
      <c r="A56" s="51">
        <v>10700</v>
      </c>
      <c r="B56" s="10"/>
      <c r="C56" s="17">
        <v>10710</v>
      </c>
      <c r="D56" s="18" t="s">
        <v>32</v>
      </c>
      <c r="E56" s="19">
        <f aca="true" t="shared" si="9" ref="E56:L56">SUM(E57:E63)</f>
        <v>244.236</v>
      </c>
      <c r="F56" s="19">
        <f t="shared" si="9"/>
        <v>1.5542</v>
      </c>
      <c r="G56" s="75">
        <f t="shared" si="9"/>
        <v>330</v>
      </c>
      <c r="H56" s="76">
        <f t="shared" si="9"/>
        <v>0</v>
      </c>
      <c r="I56" s="75">
        <f t="shared" si="9"/>
        <v>285</v>
      </c>
      <c r="J56" s="76">
        <f t="shared" si="9"/>
        <v>0</v>
      </c>
      <c r="K56" s="19">
        <f t="shared" si="9"/>
        <v>163.9952</v>
      </c>
      <c r="L56" s="19">
        <f t="shared" si="9"/>
        <v>0.24996</v>
      </c>
      <c r="M56" s="56">
        <f>IF(I56+J56=0,"",((L56-K56)/(J56-I56)))</f>
        <v>0.5745447017543861</v>
      </c>
    </row>
    <row r="57" spans="1:13" s="1" customFormat="1" ht="12.75">
      <c r="A57" s="51"/>
      <c r="B57" s="10"/>
      <c r="C57" s="9">
        <v>10711</v>
      </c>
      <c r="D57" s="13" t="s">
        <v>11</v>
      </c>
      <c r="E57" s="20"/>
      <c r="F57" s="20"/>
      <c r="G57" s="77">
        <v>5</v>
      </c>
      <c r="H57" s="80"/>
      <c r="I57" s="77">
        <v>9</v>
      </c>
      <c r="J57" s="80"/>
      <c r="K57" s="20">
        <v>8.68</v>
      </c>
      <c r="L57" s="20"/>
      <c r="M57" s="52">
        <f>IF(G57+H57=0,"",((L57-K57)/(J57-I57)))</f>
        <v>0.9644444444444444</v>
      </c>
    </row>
    <row r="58" spans="1:13" s="1" customFormat="1" ht="12.75">
      <c r="A58" s="51"/>
      <c r="B58" s="10"/>
      <c r="C58" s="9">
        <v>10712</v>
      </c>
      <c r="D58" s="13" t="s">
        <v>14</v>
      </c>
      <c r="E58" s="20"/>
      <c r="F58" s="20"/>
      <c r="G58" s="77">
        <v>40</v>
      </c>
      <c r="H58" s="80"/>
      <c r="I58" s="77">
        <v>0</v>
      </c>
      <c r="J58" s="80"/>
      <c r="K58" s="20"/>
      <c r="L58" s="20"/>
      <c r="M58" s="52" t="e">
        <f>IF(G58+H58=0,"",((L58-K58)/(J58-I58)))</f>
        <v>#DIV/0!</v>
      </c>
    </row>
    <row r="59" spans="1:13" s="1" customFormat="1" ht="12.75">
      <c r="A59" s="51"/>
      <c r="B59" s="10"/>
      <c r="C59" s="9">
        <v>10713</v>
      </c>
      <c r="D59" s="13" t="s">
        <v>15</v>
      </c>
      <c r="E59" s="20">
        <v>11.236</v>
      </c>
      <c r="F59" s="20"/>
      <c r="G59" s="77">
        <v>115</v>
      </c>
      <c r="H59" s="80"/>
      <c r="I59" s="77">
        <v>115</v>
      </c>
      <c r="J59" s="80"/>
      <c r="K59" s="20">
        <v>54.65</v>
      </c>
      <c r="L59" s="20"/>
      <c r="M59" s="52">
        <f>IF(I59+J59=0,"",((L59-K59)/(J59-I59)))</f>
        <v>0.4752173913043478</v>
      </c>
    </row>
    <row r="60" spans="1:13" s="1" customFormat="1" ht="12.75">
      <c r="A60" s="51"/>
      <c r="B60" s="10"/>
      <c r="C60" s="9">
        <v>10714</v>
      </c>
      <c r="D60" s="13" t="s">
        <v>76</v>
      </c>
      <c r="E60" s="20"/>
      <c r="F60" s="20"/>
      <c r="G60" s="77"/>
      <c r="H60" s="80"/>
      <c r="I60" s="77"/>
      <c r="J60" s="80"/>
      <c r="K60" s="20"/>
      <c r="L60" s="20"/>
      <c r="M60" s="52">
        <f>IF(G60+H60=0,"",((L60-K60)/(J60-I60)))</f>
      </c>
    </row>
    <row r="61" spans="1:13" s="1" customFormat="1" ht="12.75">
      <c r="A61" s="51"/>
      <c r="B61" s="10"/>
      <c r="C61" s="9">
        <v>10715</v>
      </c>
      <c r="D61" s="13" t="s">
        <v>77</v>
      </c>
      <c r="E61" s="20"/>
      <c r="F61" s="20">
        <v>1.5542</v>
      </c>
      <c r="G61" s="77">
        <v>15</v>
      </c>
      <c r="H61" s="80"/>
      <c r="I61" s="77">
        <v>21</v>
      </c>
      <c r="J61" s="80"/>
      <c r="K61" s="20">
        <v>20.6652</v>
      </c>
      <c r="L61" s="20">
        <v>0.24996</v>
      </c>
      <c r="M61" s="52"/>
    </row>
    <row r="62" spans="1:13" s="1" customFormat="1" ht="12.75">
      <c r="A62" s="51"/>
      <c r="B62" s="10"/>
      <c r="C62" s="9">
        <v>10716</v>
      </c>
      <c r="D62" s="13" t="s">
        <v>78</v>
      </c>
      <c r="E62" s="20">
        <v>125</v>
      </c>
      <c r="F62" s="20"/>
      <c r="G62" s="77">
        <v>140</v>
      </c>
      <c r="H62" s="80"/>
      <c r="I62" s="77">
        <v>130</v>
      </c>
      <c r="J62" s="80"/>
      <c r="K62" s="20">
        <v>80</v>
      </c>
      <c r="L62" s="20"/>
      <c r="M62" s="52">
        <f>IF(I62+J62=0,"",((L62-K62)/(J62-I62)))</f>
        <v>0.6153846153846154</v>
      </c>
    </row>
    <row r="63" spans="1:13" s="1" customFormat="1" ht="12.75">
      <c r="A63" s="51"/>
      <c r="B63" s="10"/>
      <c r="C63" s="9">
        <v>10717</v>
      </c>
      <c r="D63" s="13" t="s">
        <v>16</v>
      </c>
      <c r="E63" s="20">
        <v>108</v>
      </c>
      <c r="F63" s="20"/>
      <c r="G63" s="77">
        <v>15</v>
      </c>
      <c r="H63" s="80"/>
      <c r="I63" s="77">
        <v>10</v>
      </c>
      <c r="J63" s="80"/>
      <c r="K63" s="20"/>
      <c r="L63" s="20"/>
      <c r="M63" s="52">
        <f>IF(I63+J63=0,"",((L63-K63)/(J63-I63)))</f>
        <v>0</v>
      </c>
    </row>
    <row r="64" spans="1:13" s="1" customFormat="1" ht="12.75">
      <c r="A64" s="51"/>
      <c r="B64" s="10"/>
      <c r="C64" s="17">
        <v>10720</v>
      </c>
      <c r="D64" s="18" t="s">
        <v>36</v>
      </c>
      <c r="E64" s="19">
        <f aca="true" t="shared" si="10" ref="E64:L64">SUM(E65:E69)</f>
        <v>38.18</v>
      </c>
      <c r="F64" s="19">
        <f t="shared" si="10"/>
        <v>42.96</v>
      </c>
      <c r="G64" s="75">
        <f t="shared" si="10"/>
        <v>110.5</v>
      </c>
      <c r="H64" s="76">
        <f t="shared" si="10"/>
        <v>40</v>
      </c>
      <c r="I64" s="75">
        <f t="shared" si="10"/>
        <v>120</v>
      </c>
      <c r="J64" s="76">
        <f t="shared" si="10"/>
        <v>30</v>
      </c>
      <c r="K64" s="19">
        <f t="shared" si="10"/>
        <v>110.725</v>
      </c>
      <c r="L64" s="19">
        <f t="shared" si="10"/>
        <v>30.4</v>
      </c>
      <c r="M64" s="56">
        <f>IF(G64+H64=0,"",((L64-K64)/(J64-I64)))</f>
        <v>0.8924999999999998</v>
      </c>
    </row>
    <row r="65" spans="1:13" s="1" customFormat="1" ht="12.75">
      <c r="A65" s="51"/>
      <c r="B65" s="10"/>
      <c r="C65" s="9">
        <v>10721</v>
      </c>
      <c r="D65" s="13" t="s">
        <v>11</v>
      </c>
      <c r="E65" s="20">
        <v>6.33</v>
      </c>
      <c r="F65" s="20"/>
      <c r="G65" s="77">
        <v>10</v>
      </c>
      <c r="H65" s="80"/>
      <c r="I65" s="77">
        <v>5</v>
      </c>
      <c r="J65" s="80"/>
      <c r="K65" s="20"/>
      <c r="L65" s="20"/>
      <c r="M65" s="52">
        <f>IF(I65+J65=0,"",((L65-K65)/(J65-I65)))</f>
        <v>0</v>
      </c>
    </row>
    <row r="66" spans="1:13" s="1" customFormat="1" ht="12.75">
      <c r="A66" s="51"/>
      <c r="B66" s="10"/>
      <c r="C66" s="9">
        <v>10722</v>
      </c>
      <c r="D66" s="13" t="s">
        <v>61</v>
      </c>
      <c r="E66" s="20"/>
      <c r="F66" s="20"/>
      <c r="G66" s="77">
        <v>35</v>
      </c>
      <c r="H66" s="80"/>
      <c r="I66" s="77">
        <v>5</v>
      </c>
      <c r="J66" s="80"/>
      <c r="K66" s="20"/>
      <c r="L66" s="20"/>
      <c r="M66" s="52">
        <f>IF(I66+J66=0,"",((L66-K66)/(J66-I66)))</f>
        <v>0</v>
      </c>
    </row>
    <row r="67" spans="1:13" s="1" customFormat="1" ht="12.75">
      <c r="A67" s="51"/>
      <c r="B67" s="10"/>
      <c r="C67" s="9">
        <v>10723</v>
      </c>
      <c r="D67" s="13" t="s">
        <v>62</v>
      </c>
      <c r="E67" s="20">
        <v>1.53</v>
      </c>
      <c r="F67" s="20"/>
      <c r="G67" s="77">
        <f>10.5+15</f>
        <v>25.5</v>
      </c>
      <c r="H67" s="80"/>
      <c r="I67" s="77">
        <v>50</v>
      </c>
      <c r="J67" s="80"/>
      <c r="K67" s="20">
        <f>43.15+7.125</f>
        <v>50.275</v>
      </c>
      <c r="L67" s="20"/>
      <c r="M67" s="52">
        <f>IF(I67+J67=0,"",((L67-K67)/(J67-I67)))</f>
        <v>1.0055</v>
      </c>
    </row>
    <row r="68" spans="1:13" s="1" customFormat="1" ht="12.75">
      <c r="A68" s="51"/>
      <c r="B68" s="10"/>
      <c r="C68" s="9">
        <v>10724</v>
      </c>
      <c r="D68" s="13" t="s">
        <v>63</v>
      </c>
      <c r="E68" s="20">
        <v>30.32</v>
      </c>
      <c r="F68" s="20">
        <v>42.96</v>
      </c>
      <c r="G68" s="77">
        <v>35</v>
      </c>
      <c r="H68" s="80">
        <v>40</v>
      </c>
      <c r="I68" s="77">
        <v>60</v>
      </c>
      <c r="J68" s="80">
        <v>30</v>
      </c>
      <c r="K68" s="20">
        <v>60.45</v>
      </c>
      <c r="L68" s="20">
        <v>30.4</v>
      </c>
      <c r="M68" s="52">
        <f>IF(I68+J68=0,"",((L68-K68)/(J68-I68)))</f>
        <v>1.0016666666666667</v>
      </c>
    </row>
    <row r="69" spans="1:13" s="1" customFormat="1" ht="12.75">
      <c r="A69" s="51"/>
      <c r="B69" s="10"/>
      <c r="C69" s="13">
        <v>10725</v>
      </c>
      <c r="D69" s="13" t="s">
        <v>96</v>
      </c>
      <c r="E69" s="20"/>
      <c r="F69" s="20"/>
      <c r="G69" s="77">
        <v>5</v>
      </c>
      <c r="H69" s="80"/>
      <c r="I69" s="77">
        <v>0</v>
      </c>
      <c r="J69" s="80"/>
      <c r="K69" s="20"/>
      <c r="L69" s="20"/>
      <c r="M69" s="52">
        <f>IF(I69+J69=0,"",((L69-K69)/(J69-I69)))</f>
      </c>
    </row>
    <row r="70" spans="1:13" s="1" customFormat="1" ht="12.75">
      <c r="A70" s="51"/>
      <c r="B70" s="10"/>
      <c r="C70" s="17">
        <v>10730</v>
      </c>
      <c r="D70" s="17" t="s">
        <v>84</v>
      </c>
      <c r="E70" s="19">
        <f aca="true" t="shared" si="11" ref="E70:L70">SUM(E71:E73)</f>
        <v>13.506499999999999</v>
      </c>
      <c r="F70" s="19">
        <f t="shared" si="11"/>
        <v>0</v>
      </c>
      <c r="G70" s="75">
        <f t="shared" si="11"/>
        <v>21.5</v>
      </c>
      <c r="H70" s="76">
        <f t="shared" si="11"/>
        <v>0</v>
      </c>
      <c r="I70" s="75">
        <f t="shared" si="11"/>
        <v>16.5</v>
      </c>
      <c r="J70" s="76">
        <f t="shared" si="11"/>
        <v>0</v>
      </c>
      <c r="K70" s="19">
        <f t="shared" si="11"/>
        <v>0.21</v>
      </c>
      <c r="L70" s="19">
        <f t="shared" si="11"/>
        <v>0</v>
      </c>
      <c r="M70" s="56">
        <f>IF(G70+H70=0,"",((L70-K70)/(J70-G70)))</f>
        <v>0.009767441860465116</v>
      </c>
    </row>
    <row r="71" spans="1:13" s="1" customFormat="1" ht="12.75">
      <c r="A71" s="51"/>
      <c r="B71" s="10"/>
      <c r="C71" s="9">
        <v>10731</v>
      </c>
      <c r="D71" s="13" t="s">
        <v>17</v>
      </c>
      <c r="E71" s="20">
        <v>3.67</v>
      </c>
      <c r="F71" s="20"/>
      <c r="G71" s="77">
        <v>5.5</v>
      </c>
      <c r="H71" s="80"/>
      <c r="I71" s="77">
        <v>3.5</v>
      </c>
      <c r="J71" s="80"/>
      <c r="K71" s="20">
        <v>0.21</v>
      </c>
      <c r="L71" s="20"/>
      <c r="M71" s="52" t="s">
        <v>104</v>
      </c>
    </row>
    <row r="72" spans="1:13" s="1" customFormat="1" ht="12.75">
      <c r="A72" s="51"/>
      <c r="B72" s="10"/>
      <c r="C72" s="13">
        <v>10732</v>
      </c>
      <c r="D72" s="13" t="s">
        <v>85</v>
      </c>
      <c r="E72" s="20"/>
      <c r="F72" s="20"/>
      <c r="G72" s="77">
        <v>3.5</v>
      </c>
      <c r="H72" s="80"/>
      <c r="I72" s="77">
        <v>3.5</v>
      </c>
      <c r="J72" s="80"/>
      <c r="K72" s="20"/>
      <c r="L72" s="20"/>
      <c r="M72" s="52">
        <f>IF(I72+J72=0,"",((L72-K72)/(J72-I72)))</f>
        <v>0</v>
      </c>
    </row>
    <row r="73" spans="1:13" s="1" customFormat="1" ht="12.75">
      <c r="A73" s="51"/>
      <c r="B73" s="10"/>
      <c r="C73" s="13">
        <v>10733</v>
      </c>
      <c r="D73" s="13" t="s">
        <v>93</v>
      </c>
      <c r="E73" s="20">
        <v>9.8365</v>
      </c>
      <c r="F73" s="20"/>
      <c r="G73" s="77">
        <v>12.5</v>
      </c>
      <c r="H73" s="80"/>
      <c r="I73" s="77">
        <v>9.5</v>
      </c>
      <c r="J73" s="80"/>
      <c r="K73" s="20"/>
      <c r="L73" s="20"/>
      <c r="M73" s="52">
        <f>IF(I73+J73=0,"",((L73-K73)/(J73-I73)))</f>
        <v>0</v>
      </c>
    </row>
    <row r="74" spans="1:13" s="1" customFormat="1" ht="12.75">
      <c r="A74" s="51"/>
      <c r="B74" s="10"/>
      <c r="C74" s="17">
        <v>10740</v>
      </c>
      <c r="D74" s="18" t="s">
        <v>37</v>
      </c>
      <c r="E74" s="19">
        <f aca="true" t="shared" si="12" ref="E74:L74">SUM(E75:E79)</f>
        <v>34.74166</v>
      </c>
      <c r="F74" s="19">
        <f t="shared" si="12"/>
        <v>0</v>
      </c>
      <c r="G74" s="75">
        <f t="shared" si="12"/>
        <v>20</v>
      </c>
      <c r="H74" s="76">
        <f t="shared" si="12"/>
        <v>0</v>
      </c>
      <c r="I74" s="75">
        <f t="shared" si="12"/>
        <v>20</v>
      </c>
      <c r="J74" s="76">
        <f t="shared" si="12"/>
        <v>0</v>
      </c>
      <c r="K74" s="19">
        <f t="shared" si="12"/>
        <v>33.3324</v>
      </c>
      <c r="L74" s="19">
        <f t="shared" si="12"/>
        <v>0</v>
      </c>
      <c r="M74" s="56">
        <f>IF(G74+H74=0,"",((L74-K74)/(J74-I74)))</f>
        <v>1.66662</v>
      </c>
    </row>
    <row r="75" spans="1:13" s="1" customFormat="1" ht="12.75">
      <c r="A75" s="51"/>
      <c r="B75" s="10"/>
      <c r="C75" s="9">
        <v>10741</v>
      </c>
      <c r="D75" s="13" t="s">
        <v>11</v>
      </c>
      <c r="E75" s="20">
        <v>3.60466</v>
      </c>
      <c r="F75" s="20"/>
      <c r="G75" s="77">
        <v>5</v>
      </c>
      <c r="H75" s="80"/>
      <c r="I75" s="77">
        <v>5</v>
      </c>
      <c r="J75" s="80"/>
      <c r="K75" s="20"/>
      <c r="L75" s="20"/>
      <c r="M75" s="52">
        <f>IF(I75+J75=0,"",((L75-K75)/(J75-I75)))</f>
        <v>0</v>
      </c>
    </row>
    <row r="76" spans="1:13" s="1" customFormat="1" ht="12.75">
      <c r="A76" s="51"/>
      <c r="B76" s="10"/>
      <c r="C76" s="9">
        <v>10742</v>
      </c>
      <c r="D76" s="13" t="s">
        <v>57</v>
      </c>
      <c r="E76" s="20"/>
      <c r="F76" s="20"/>
      <c r="G76" s="77"/>
      <c r="H76" s="80"/>
      <c r="I76" s="77"/>
      <c r="J76" s="80"/>
      <c r="K76" s="20"/>
      <c r="L76" s="20"/>
      <c r="M76" s="52">
        <f>IF(I76+J76=0,"",((L76-K76)/(J76-I76)))</f>
      </c>
    </row>
    <row r="77" spans="1:13" s="1" customFormat="1" ht="12.75">
      <c r="A77" s="51"/>
      <c r="B77" s="10"/>
      <c r="C77" s="9">
        <v>10743</v>
      </c>
      <c r="D77" s="13" t="s">
        <v>79</v>
      </c>
      <c r="E77" s="20">
        <v>31.137</v>
      </c>
      <c r="F77" s="20"/>
      <c r="G77" s="77">
        <v>14</v>
      </c>
      <c r="H77" s="80"/>
      <c r="I77" s="77">
        <v>14</v>
      </c>
      <c r="J77" s="80"/>
      <c r="K77" s="20">
        <v>33.3324</v>
      </c>
      <c r="L77" s="20"/>
      <c r="M77" s="52">
        <f>IF(I77+J77=0,"",((L77-K77)/(J77-I77)))</f>
        <v>2.3808857142857143</v>
      </c>
    </row>
    <row r="78" spans="1:13" s="1" customFormat="1" ht="12.75">
      <c r="A78" s="51"/>
      <c r="B78" s="10"/>
      <c r="C78" s="9">
        <v>10744</v>
      </c>
      <c r="D78" s="13" t="s">
        <v>69</v>
      </c>
      <c r="E78" s="20"/>
      <c r="F78" s="20"/>
      <c r="G78" s="77">
        <v>1</v>
      </c>
      <c r="H78" s="80"/>
      <c r="I78" s="77">
        <v>1</v>
      </c>
      <c r="J78" s="80"/>
      <c r="K78" s="20"/>
      <c r="L78" s="20"/>
      <c r="M78" s="52">
        <f>IF(I78+J78=0,"",((L78-K78)/(J78-I78)))</f>
        <v>0</v>
      </c>
    </row>
    <row r="79" spans="1:13" s="1" customFormat="1" ht="12.75">
      <c r="A79" s="51"/>
      <c r="B79" s="10"/>
      <c r="C79" s="9">
        <v>10745</v>
      </c>
      <c r="D79" s="13" t="s">
        <v>58</v>
      </c>
      <c r="E79" s="20"/>
      <c r="F79" s="20"/>
      <c r="G79" s="77"/>
      <c r="H79" s="80"/>
      <c r="I79" s="77"/>
      <c r="J79" s="80"/>
      <c r="K79" s="20"/>
      <c r="L79" s="20"/>
      <c r="M79" s="52">
        <f>IF(I79+J79=0,"",((L79-K79)/(J79-I79)))</f>
      </c>
    </row>
    <row r="80" spans="1:13" s="1" customFormat="1" ht="12.75">
      <c r="A80" s="51"/>
      <c r="B80" s="10"/>
      <c r="C80" s="17">
        <v>10750</v>
      </c>
      <c r="D80" s="18" t="s">
        <v>86</v>
      </c>
      <c r="E80" s="19">
        <f aca="true" t="shared" si="13" ref="E80:L80">SUM(E81:E84)</f>
        <v>166.914</v>
      </c>
      <c r="F80" s="19">
        <f t="shared" si="13"/>
        <v>76.2338</v>
      </c>
      <c r="G80" s="75">
        <f t="shared" si="13"/>
        <v>105</v>
      </c>
      <c r="H80" s="76">
        <f t="shared" si="13"/>
        <v>0</v>
      </c>
      <c r="I80" s="75">
        <f t="shared" si="13"/>
        <v>85</v>
      </c>
      <c r="J80" s="76">
        <f t="shared" si="13"/>
        <v>10</v>
      </c>
      <c r="K80" s="19">
        <f t="shared" si="13"/>
        <v>4.8</v>
      </c>
      <c r="L80" s="19">
        <f t="shared" si="13"/>
        <v>56.08512</v>
      </c>
      <c r="M80" s="56">
        <f>IF(G80+H80=0,"",((L80-K80)/(J80-I80)))</f>
        <v>-0.6838016000000001</v>
      </c>
    </row>
    <row r="81" spans="1:13" s="1" customFormat="1" ht="12.75">
      <c r="A81" s="51"/>
      <c r="B81" s="10"/>
      <c r="C81" s="9">
        <v>10751</v>
      </c>
      <c r="D81" s="13" t="s">
        <v>11</v>
      </c>
      <c r="E81" s="20"/>
      <c r="F81" s="20"/>
      <c r="G81" s="77">
        <v>10</v>
      </c>
      <c r="H81" s="80"/>
      <c r="I81" s="77">
        <v>5</v>
      </c>
      <c r="J81" s="80"/>
      <c r="K81" s="20"/>
      <c r="L81" s="20"/>
      <c r="M81" s="52">
        <f>IF(I81+J81=0,"",((L81-K81)/(J81-I81)))</f>
        <v>0</v>
      </c>
    </row>
    <row r="82" spans="1:13" s="1" customFormat="1" ht="12.75">
      <c r="A82" s="51"/>
      <c r="B82" s="10"/>
      <c r="C82" s="9">
        <v>10752</v>
      </c>
      <c r="D82" s="13" t="s">
        <v>18</v>
      </c>
      <c r="E82" s="20"/>
      <c r="F82" s="20"/>
      <c r="G82" s="77">
        <v>35</v>
      </c>
      <c r="H82" s="80"/>
      <c r="I82" s="77">
        <v>20</v>
      </c>
      <c r="J82" s="80"/>
      <c r="K82" s="20">
        <v>4.8</v>
      </c>
      <c r="L82" s="20"/>
      <c r="M82" s="52">
        <f>IF(I82+J82=0,"",((L82-K82)/(J82-I82)))</f>
        <v>0.24</v>
      </c>
    </row>
    <row r="83" spans="1:13" s="1" customFormat="1" ht="12.75">
      <c r="A83" s="51"/>
      <c r="B83" s="10"/>
      <c r="C83" s="9">
        <v>10753</v>
      </c>
      <c r="D83" s="13" t="s">
        <v>91</v>
      </c>
      <c r="E83" s="20"/>
      <c r="F83" s="20"/>
      <c r="G83" s="77"/>
      <c r="H83" s="80"/>
      <c r="I83" s="77"/>
      <c r="J83" s="80"/>
      <c r="K83" s="20"/>
      <c r="L83" s="20"/>
      <c r="M83" s="52">
        <f>IF(I83+J83=0,"",((L83-K83)/(J83-I83)))</f>
      </c>
    </row>
    <row r="84" spans="1:13" s="1" customFormat="1" ht="12.75">
      <c r="A84" s="51"/>
      <c r="B84" s="10"/>
      <c r="C84" s="9">
        <v>10754</v>
      </c>
      <c r="D84" s="13" t="s">
        <v>92</v>
      </c>
      <c r="E84" s="20">
        <v>166.914</v>
      </c>
      <c r="F84" s="20">
        <v>76.2338</v>
      </c>
      <c r="G84" s="77">
        <v>60</v>
      </c>
      <c r="H84" s="80"/>
      <c r="I84" s="77">
        <v>60</v>
      </c>
      <c r="J84" s="80">
        <v>10</v>
      </c>
      <c r="K84" s="20"/>
      <c r="L84" s="20">
        <v>56.08512</v>
      </c>
      <c r="M84" s="52">
        <f>IF(I84+J84=0,"",((L84-K84)/(J84-I84)))</f>
        <v>-1.1217024</v>
      </c>
    </row>
    <row r="85" spans="1:13" s="1" customFormat="1" ht="12.75">
      <c r="A85" s="51">
        <v>10800</v>
      </c>
      <c r="B85" s="10"/>
      <c r="C85" s="17">
        <v>10810</v>
      </c>
      <c r="D85" s="18" t="s">
        <v>33</v>
      </c>
      <c r="E85" s="19">
        <f aca="true" t="shared" si="14" ref="E85:L85">SUM(E86:E87)</f>
        <v>34</v>
      </c>
      <c r="F85" s="19">
        <f t="shared" si="14"/>
        <v>0</v>
      </c>
      <c r="G85" s="75">
        <f t="shared" si="14"/>
        <v>61</v>
      </c>
      <c r="H85" s="76">
        <f t="shared" si="14"/>
        <v>0</v>
      </c>
      <c r="I85" s="75">
        <f t="shared" si="14"/>
        <v>61</v>
      </c>
      <c r="J85" s="76">
        <f t="shared" si="14"/>
        <v>0</v>
      </c>
      <c r="K85" s="19">
        <f t="shared" si="14"/>
        <v>27.2</v>
      </c>
      <c r="L85" s="19">
        <f t="shared" si="14"/>
        <v>0</v>
      </c>
      <c r="M85" s="56">
        <f>IF(G85+H85=0,"",((L85-K85)/(J85-I85)))</f>
        <v>0.4459016393442623</v>
      </c>
    </row>
    <row r="86" spans="1:13" s="1" customFormat="1" ht="12.75">
      <c r="A86" s="51"/>
      <c r="B86" s="10"/>
      <c r="C86" s="9">
        <v>10811</v>
      </c>
      <c r="D86" s="13" t="s">
        <v>11</v>
      </c>
      <c r="E86" s="20"/>
      <c r="F86" s="20"/>
      <c r="G86" s="77">
        <v>3</v>
      </c>
      <c r="H86" s="80"/>
      <c r="I86" s="77">
        <v>3</v>
      </c>
      <c r="J86" s="80"/>
      <c r="K86" s="20">
        <v>3.2</v>
      </c>
      <c r="L86" s="20"/>
      <c r="M86" s="52">
        <f>IF(I86+J86=0,"",((L86-K86)/(J86-I86)))</f>
        <v>1.0666666666666667</v>
      </c>
    </row>
    <row r="87" spans="1:13" s="1" customFormat="1" ht="12.75">
      <c r="A87" s="51"/>
      <c r="B87" s="10"/>
      <c r="C87" s="13">
        <v>10812</v>
      </c>
      <c r="D87" s="13" t="s">
        <v>87</v>
      </c>
      <c r="E87" s="20">
        <v>34</v>
      </c>
      <c r="F87" s="20"/>
      <c r="G87" s="77">
        <v>58</v>
      </c>
      <c r="H87" s="80"/>
      <c r="I87" s="77">
        <v>58</v>
      </c>
      <c r="J87" s="80"/>
      <c r="K87" s="20">
        <v>24</v>
      </c>
      <c r="L87" s="20"/>
      <c r="M87" s="52">
        <f>IF(I87+J87=0,"",((L87-K87)/(J87-I87)))</f>
        <v>0.41379310344827586</v>
      </c>
    </row>
    <row r="88" spans="1:13" s="1" customFormat="1" ht="12.75">
      <c r="A88" s="51"/>
      <c r="B88" s="10"/>
      <c r="C88" s="17">
        <v>10820</v>
      </c>
      <c r="D88" s="18" t="s">
        <v>35</v>
      </c>
      <c r="E88" s="19">
        <f aca="true" t="shared" si="15" ref="E88:L88">SUM(E89)</f>
        <v>18</v>
      </c>
      <c r="F88" s="19">
        <f t="shared" si="15"/>
        <v>0</v>
      </c>
      <c r="G88" s="75">
        <f t="shared" si="15"/>
        <v>75</v>
      </c>
      <c r="H88" s="76">
        <f t="shared" si="15"/>
        <v>0</v>
      </c>
      <c r="I88" s="75">
        <f t="shared" si="15"/>
        <v>32</v>
      </c>
      <c r="J88" s="76">
        <f t="shared" si="15"/>
        <v>0</v>
      </c>
      <c r="K88" s="19">
        <f t="shared" si="15"/>
        <v>13.715</v>
      </c>
      <c r="L88" s="19">
        <f t="shared" si="15"/>
        <v>0</v>
      </c>
      <c r="M88" s="56">
        <f>IF(G88+H88=0,"",((L88-K88)/(J88-I88)))</f>
        <v>0.42859375</v>
      </c>
    </row>
    <row r="89" spans="1:13" s="1" customFormat="1" ht="12.75">
      <c r="A89" s="51"/>
      <c r="B89" s="10"/>
      <c r="C89" s="9">
        <v>10821</v>
      </c>
      <c r="D89" s="13" t="s">
        <v>19</v>
      </c>
      <c r="E89" s="20">
        <v>18</v>
      </c>
      <c r="F89" s="20"/>
      <c r="G89" s="77">
        <v>75</v>
      </c>
      <c r="H89" s="80"/>
      <c r="I89" s="77">
        <v>32</v>
      </c>
      <c r="J89" s="80"/>
      <c r="K89" s="20">
        <f>20.84-7.125</f>
        <v>13.715</v>
      </c>
      <c r="L89" s="20"/>
      <c r="M89" s="52">
        <f>IF(I89+J89=0,"",((L89-K89)/(J89-I89)))</f>
        <v>0.42859375</v>
      </c>
    </row>
    <row r="90" spans="1:13" s="1" customFormat="1" ht="12.75">
      <c r="A90" s="51">
        <v>10900</v>
      </c>
      <c r="B90" s="10"/>
      <c r="C90" s="17">
        <v>10900</v>
      </c>
      <c r="D90" s="17" t="s">
        <v>38</v>
      </c>
      <c r="E90" s="19">
        <f aca="true" t="shared" si="16" ref="E90:L90">E92+E98+E104+E91</f>
        <v>390.84872</v>
      </c>
      <c r="F90" s="19">
        <f t="shared" si="16"/>
        <v>0</v>
      </c>
      <c r="G90" s="75">
        <f t="shared" si="16"/>
        <v>277</v>
      </c>
      <c r="H90" s="76">
        <f t="shared" si="16"/>
        <v>0</v>
      </c>
      <c r="I90" s="75">
        <f t="shared" si="16"/>
        <v>246</v>
      </c>
      <c r="J90" s="76">
        <f t="shared" si="16"/>
        <v>0</v>
      </c>
      <c r="K90" s="19">
        <f t="shared" si="16"/>
        <v>88.99578</v>
      </c>
      <c r="L90" s="19">
        <f t="shared" si="16"/>
        <v>7.05</v>
      </c>
      <c r="M90" s="56">
        <f>IF(G90+H90=0,"",((L90-K90)/(J90-I90)))</f>
        <v>0.3331129268292683</v>
      </c>
    </row>
    <row r="91" spans="1:13" s="1" customFormat="1" ht="12.75">
      <c r="A91" s="51"/>
      <c r="B91" s="10"/>
      <c r="C91" s="22">
        <v>10901</v>
      </c>
      <c r="D91" s="22" t="s">
        <v>20</v>
      </c>
      <c r="E91" s="20"/>
      <c r="F91" s="20"/>
      <c r="G91" s="77">
        <v>20</v>
      </c>
      <c r="H91" s="80"/>
      <c r="I91" s="77">
        <v>20</v>
      </c>
      <c r="J91" s="80"/>
      <c r="K91" s="20">
        <v>10</v>
      </c>
      <c r="L91" s="20"/>
      <c r="M91" s="52">
        <f>IF(I91+J91=0,"",((L91-K91)/(J91-I91)))</f>
        <v>0.5</v>
      </c>
    </row>
    <row r="92" spans="1:13" s="1" customFormat="1" ht="12.75">
      <c r="A92" s="55"/>
      <c r="B92" s="10"/>
      <c r="C92" s="10">
        <v>10910</v>
      </c>
      <c r="D92" s="16" t="s">
        <v>65</v>
      </c>
      <c r="E92" s="15">
        <f aca="true" t="shared" si="17" ref="E92:L92">SUM(E93:E97)</f>
        <v>272.58661</v>
      </c>
      <c r="F92" s="15">
        <f t="shared" si="17"/>
        <v>0</v>
      </c>
      <c r="G92" s="73">
        <f t="shared" si="17"/>
        <v>107</v>
      </c>
      <c r="H92" s="74">
        <f t="shared" si="17"/>
        <v>0</v>
      </c>
      <c r="I92" s="73">
        <f t="shared" si="17"/>
        <v>90</v>
      </c>
      <c r="J92" s="74">
        <f t="shared" si="17"/>
        <v>0</v>
      </c>
      <c r="K92" s="15">
        <f t="shared" si="17"/>
        <v>5</v>
      </c>
      <c r="L92" s="15">
        <f t="shared" si="17"/>
        <v>0</v>
      </c>
      <c r="M92" s="56">
        <f>IF(G92+H92=0,"",((L92-K92)/(J92-I92)))</f>
        <v>0.05555555555555555</v>
      </c>
    </row>
    <row r="93" spans="1:13" s="1" customFormat="1" ht="12.75">
      <c r="A93" s="51"/>
      <c r="B93" s="10"/>
      <c r="C93" s="9">
        <v>10911</v>
      </c>
      <c r="D93" s="9" t="s">
        <v>80</v>
      </c>
      <c r="E93" s="20">
        <v>13.12</v>
      </c>
      <c r="F93" s="20"/>
      <c r="G93" s="77">
        <v>5</v>
      </c>
      <c r="H93" s="80"/>
      <c r="I93" s="77">
        <v>5</v>
      </c>
      <c r="J93" s="80"/>
      <c r="K93" s="20"/>
      <c r="L93" s="20"/>
      <c r="M93" s="52">
        <f>IF(I93+J93=0,"",((L93-K93)/(J93-I93)))</f>
        <v>0</v>
      </c>
    </row>
    <row r="94" spans="1:13" s="1" customFormat="1" ht="12.75">
      <c r="A94" s="51"/>
      <c r="B94" s="10"/>
      <c r="C94" s="9">
        <v>10912</v>
      </c>
      <c r="D94" s="11" t="s">
        <v>64</v>
      </c>
      <c r="E94" s="20">
        <v>30</v>
      </c>
      <c r="F94" s="20"/>
      <c r="G94" s="77">
        <v>20</v>
      </c>
      <c r="H94" s="80"/>
      <c r="I94" s="77">
        <v>20</v>
      </c>
      <c r="J94" s="80"/>
      <c r="K94" s="20">
        <v>5</v>
      </c>
      <c r="L94" s="20"/>
      <c r="M94" s="52">
        <f>IF(I94+J94=0,"",((L94-K94)/(J94-I94)))</f>
        <v>0.25</v>
      </c>
    </row>
    <row r="95" spans="1:13" s="1" customFormat="1" ht="12.75">
      <c r="A95" s="51"/>
      <c r="B95" s="10"/>
      <c r="C95" s="9">
        <v>10913</v>
      </c>
      <c r="D95" s="14" t="s">
        <v>66</v>
      </c>
      <c r="E95" s="20">
        <v>69.39561</v>
      </c>
      <c r="F95" s="20"/>
      <c r="G95" s="77">
        <v>30</v>
      </c>
      <c r="H95" s="80"/>
      <c r="I95" s="77">
        <v>25</v>
      </c>
      <c r="J95" s="80"/>
      <c r="K95" s="20"/>
      <c r="L95" s="20"/>
      <c r="M95" s="52">
        <f>IF(I95+J95=0,"",((L95-K95)/(J95-I95)))</f>
        <v>0</v>
      </c>
    </row>
    <row r="96" spans="1:13" s="1" customFormat="1" ht="12.75">
      <c r="A96" s="51"/>
      <c r="B96" s="10"/>
      <c r="C96" s="9">
        <v>10914</v>
      </c>
      <c r="D96" s="14" t="s">
        <v>21</v>
      </c>
      <c r="E96" s="20"/>
      <c r="F96" s="20"/>
      <c r="G96" s="77"/>
      <c r="H96" s="80"/>
      <c r="I96" s="77"/>
      <c r="J96" s="80"/>
      <c r="K96" s="20"/>
      <c r="L96" s="20"/>
      <c r="M96" s="52">
        <f>IF(I96+J96=0,"",((L96-K96)/(J96-I96)))</f>
      </c>
    </row>
    <row r="97" spans="1:13" s="1" customFormat="1" ht="12.75">
      <c r="A97" s="51"/>
      <c r="B97" s="10"/>
      <c r="C97" s="9">
        <v>10915</v>
      </c>
      <c r="D97" s="14" t="s">
        <v>67</v>
      </c>
      <c r="E97" s="20">
        <v>160.071</v>
      </c>
      <c r="F97" s="20"/>
      <c r="G97" s="77">
        <v>52</v>
      </c>
      <c r="H97" s="80"/>
      <c r="I97" s="77">
        <v>40</v>
      </c>
      <c r="J97" s="80"/>
      <c r="K97" s="20"/>
      <c r="L97" s="20"/>
      <c r="M97" s="52">
        <f>IF(I97+J97=0,"",((L97-K97)/(J97-I97)))</f>
        <v>0</v>
      </c>
    </row>
    <row r="98" spans="1:13" s="1" customFormat="1" ht="12.75">
      <c r="A98" s="51"/>
      <c r="B98" s="10"/>
      <c r="C98" s="17">
        <v>10920</v>
      </c>
      <c r="D98" s="18" t="s">
        <v>52</v>
      </c>
      <c r="E98" s="19">
        <f aca="true" t="shared" si="18" ref="E98:L98">SUM(E99:E103)</f>
        <v>74.87111</v>
      </c>
      <c r="F98" s="19">
        <f t="shared" si="18"/>
        <v>0</v>
      </c>
      <c r="G98" s="75">
        <f t="shared" si="18"/>
        <v>77</v>
      </c>
      <c r="H98" s="76">
        <f t="shared" si="18"/>
        <v>0</v>
      </c>
      <c r="I98" s="75">
        <f t="shared" si="18"/>
        <v>86</v>
      </c>
      <c r="J98" s="76">
        <f t="shared" si="18"/>
        <v>0</v>
      </c>
      <c r="K98" s="19">
        <f t="shared" si="18"/>
        <v>50.10078</v>
      </c>
      <c r="L98" s="19">
        <f t="shared" si="18"/>
        <v>7.05</v>
      </c>
      <c r="M98" s="56">
        <f>IF(G98+H98=0,"",((L98-K98)/(J98-I98)))</f>
        <v>0.5005904651162791</v>
      </c>
    </row>
    <row r="99" spans="1:13" s="1" customFormat="1" ht="12.75">
      <c r="A99" s="51"/>
      <c r="B99" s="10"/>
      <c r="C99" s="9">
        <v>10921</v>
      </c>
      <c r="D99" s="9" t="s">
        <v>80</v>
      </c>
      <c r="E99" s="20"/>
      <c r="F99" s="20"/>
      <c r="G99" s="77">
        <v>5</v>
      </c>
      <c r="H99" s="80"/>
      <c r="I99" s="77">
        <v>5</v>
      </c>
      <c r="J99" s="80"/>
      <c r="K99" s="20"/>
      <c r="L99" s="20"/>
      <c r="M99" s="52">
        <f>IF(I99+J99=0,"",((L99-K99)/(J99-I99)))</f>
        <v>0</v>
      </c>
    </row>
    <row r="100" spans="1:13" s="1" customFormat="1" ht="12.75">
      <c r="A100" s="51"/>
      <c r="B100" s="10"/>
      <c r="C100" s="13">
        <v>10922</v>
      </c>
      <c r="D100" s="13" t="s">
        <v>72</v>
      </c>
      <c r="E100" s="20">
        <v>10</v>
      </c>
      <c r="F100" s="20"/>
      <c r="G100" s="77">
        <v>10</v>
      </c>
      <c r="H100" s="80"/>
      <c r="I100" s="77">
        <v>5</v>
      </c>
      <c r="J100" s="80"/>
      <c r="K100" s="20"/>
      <c r="L100" s="20"/>
      <c r="M100" s="52">
        <f>IF(I100+J100=0,"",((L100-K100)/(J100-I100)))</f>
        <v>0</v>
      </c>
    </row>
    <row r="101" spans="1:13" s="1" customFormat="1" ht="12.75">
      <c r="A101" s="51"/>
      <c r="B101" s="10"/>
      <c r="C101" s="9">
        <v>10923</v>
      </c>
      <c r="D101" s="14" t="s">
        <v>66</v>
      </c>
      <c r="E101" s="20">
        <v>5.71011</v>
      </c>
      <c r="F101" s="20"/>
      <c r="G101" s="77"/>
      <c r="H101" s="80"/>
      <c r="I101" s="77">
        <v>41</v>
      </c>
      <c r="J101" s="80"/>
      <c r="K101" s="20">
        <v>50.10078</v>
      </c>
      <c r="L101" s="20">
        <v>7.05</v>
      </c>
      <c r="M101" s="52">
        <f>IF(I101+J101=0,"",((L101-K101)/(J101-I101)))</f>
        <v>1.050019024390244</v>
      </c>
    </row>
    <row r="102" spans="1:13" s="1" customFormat="1" ht="12.75">
      <c r="A102" s="51"/>
      <c r="B102" s="10"/>
      <c r="C102" s="9">
        <v>10924</v>
      </c>
      <c r="D102" s="14" t="s">
        <v>70</v>
      </c>
      <c r="E102" s="20"/>
      <c r="F102" s="20"/>
      <c r="G102" s="77">
        <v>10</v>
      </c>
      <c r="H102" s="80"/>
      <c r="I102" s="77">
        <v>0</v>
      </c>
      <c r="J102" s="80"/>
      <c r="K102" s="20"/>
      <c r="L102" s="20"/>
      <c r="M102" s="52">
        <f>IF(I102+J102=0,"",((L102-K102)/(J102-I102)))</f>
      </c>
    </row>
    <row r="103" spans="1:13" s="1" customFormat="1" ht="12.75">
      <c r="A103" s="51"/>
      <c r="B103" s="10"/>
      <c r="C103" s="9">
        <v>10925</v>
      </c>
      <c r="D103" s="14" t="s">
        <v>67</v>
      </c>
      <c r="E103" s="20">
        <v>59.161</v>
      </c>
      <c r="F103" s="20"/>
      <c r="G103" s="77">
        <v>52</v>
      </c>
      <c r="H103" s="80"/>
      <c r="I103" s="77">
        <v>35</v>
      </c>
      <c r="J103" s="80"/>
      <c r="K103" s="20"/>
      <c r="L103" s="20"/>
      <c r="M103" s="52">
        <f>IF(I103+J103=0,"",((L103-K103)/(J103-I103)))</f>
        <v>0</v>
      </c>
    </row>
    <row r="104" spans="1:13" s="1" customFormat="1" ht="12.75">
      <c r="A104" s="51"/>
      <c r="B104" s="10"/>
      <c r="C104" s="17">
        <v>10930</v>
      </c>
      <c r="D104" s="18" t="s">
        <v>53</v>
      </c>
      <c r="E104" s="19">
        <f aca="true" t="shared" si="19" ref="E104:L104">SUM(E105:E109)</f>
        <v>43.391</v>
      </c>
      <c r="F104" s="19">
        <f t="shared" si="19"/>
        <v>0</v>
      </c>
      <c r="G104" s="75">
        <f t="shared" si="19"/>
        <v>73</v>
      </c>
      <c r="H104" s="76">
        <f t="shared" si="19"/>
        <v>0</v>
      </c>
      <c r="I104" s="75">
        <f t="shared" si="19"/>
        <v>50</v>
      </c>
      <c r="J104" s="76">
        <f t="shared" si="19"/>
        <v>0</v>
      </c>
      <c r="K104" s="19">
        <f t="shared" si="19"/>
        <v>23.895</v>
      </c>
      <c r="L104" s="19">
        <f t="shared" si="19"/>
        <v>0</v>
      </c>
      <c r="M104" s="56">
        <f>IF(G104+H104=0,"",((L104-K104)/(J104-I104)))</f>
        <v>0.4779</v>
      </c>
    </row>
    <row r="105" spans="1:13" s="1" customFormat="1" ht="12.75">
      <c r="A105" s="51"/>
      <c r="B105" s="10"/>
      <c r="C105" s="9">
        <v>10931</v>
      </c>
      <c r="D105" s="9" t="s">
        <v>80</v>
      </c>
      <c r="E105" s="20">
        <v>0.82</v>
      </c>
      <c r="F105" s="20"/>
      <c r="G105" s="77">
        <v>5</v>
      </c>
      <c r="H105" s="80"/>
      <c r="I105" s="77">
        <v>5</v>
      </c>
      <c r="J105" s="80"/>
      <c r="K105" s="20"/>
      <c r="L105" s="20"/>
      <c r="M105" s="52">
        <f aca="true" t="shared" si="20" ref="M105:M112">IF(I105+J105=0,"",((L105-K105)/(J105-I105)))</f>
        <v>0</v>
      </c>
    </row>
    <row r="106" spans="1:13" s="1" customFormat="1" ht="12.75">
      <c r="A106" s="51"/>
      <c r="B106" s="10"/>
      <c r="C106" s="9">
        <v>10932</v>
      </c>
      <c r="D106" s="9" t="s">
        <v>64</v>
      </c>
      <c r="E106" s="20">
        <v>5</v>
      </c>
      <c r="F106" s="20"/>
      <c r="G106" s="77">
        <v>10</v>
      </c>
      <c r="H106" s="80"/>
      <c r="I106" s="77">
        <v>10</v>
      </c>
      <c r="J106" s="80"/>
      <c r="K106" s="20">
        <v>5</v>
      </c>
      <c r="L106" s="20"/>
      <c r="M106" s="52">
        <f t="shared" si="20"/>
        <v>0.5</v>
      </c>
    </row>
    <row r="107" spans="1:13" s="1" customFormat="1" ht="12.75">
      <c r="A107" s="51"/>
      <c r="B107" s="10"/>
      <c r="C107" s="9">
        <v>10933</v>
      </c>
      <c r="D107" s="14" t="s">
        <v>66</v>
      </c>
      <c r="E107" s="20">
        <v>3.5</v>
      </c>
      <c r="F107" s="20"/>
      <c r="G107" s="77">
        <v>10</v>
      </c>
      <c r="H107" s="80"/>
      <c r="I107" s="77"/>
      <c r="J107" s="80"/>
      <c r="K107" s="20"/>
      <c r="L107" s="20"/>
      <c r="M107" s="52">
        <f t="shared" si="20"/>
      </c>
    </row>
    <row r="108" spans="1:13" s="1" customFormat="1" ht="12.75">
      <c r="A108" s="51"/>
      <c r="B108" s="10"/>
      <c r="C108" s="9">
        <v>10934</v>
      </c>
      <c r="D108" s="14" t="s">
        <v>70</v>
      </c>
      <c r="E108" s="20"/>
      <c r="F108" s="20"/>
      <c r="G108" s="77"/>
      <c r="H108" s="80"/>
      <c r="I108" s="77"/>
      <c r="J108" s="80"/>
      <c r="K108" s="20"/>
      <c r="L108" s="20"/>
      <c r="M108" s="52">
        <f t="shared" si="20"/>
      </c>
    </row>
    <row r="109" spans="1:13" s="1" customFormat="1" ht="13.5" thickBot="1">
      <c r="A109" s="53"/>
      <c r="B109" s="28"/>
      <c r="C109" s="27">
        <v>10935</v>
      </c>
      <c r="D109" s="33" t="s">
        <v>67</v>
      </c>
      <c r="E109" s="34">
        <v>34.071</v>
      </c>
      <c r="F109" s="34"/>
      <c r="G109" s="81">
        <v>48</v>
      </c>
      <c r="H109" s="82"/>
      <c r="I109" s="81">
        <v>35</v>
      </c>
      <c r="J109" s="82"/>
      <c r="K109" s="34">
        <v>18.895</v>
      </c>
      <c r="L109" s="34"/>
      <c r="M109" s="58">
        <f t="shared" si="20"/>
        <v>0.5398571428571428</v>
      </c>
    </row>
    <row r="110" spans="1:13" s="1" customFormat="1" ht="12.75">
      <c r="A110" s="49">
        <v>61</v>
      </c>
      <c r="B110" s="24" t="s">
        <v>30</v>
      </c>
      <c r="C110" s="23"/>
      <c r="D110" s="24" t="s">
        <v>26</v>
      </c>
      <c r="E110" s="32">
        <f aca="true" t="shared" si="21" ref="E110:L110">E45+E49+E53+E56+E64+E70+E74+E80+E85+E88+E90+E47+E51</f>
        <v>1003.4678799999999</v>
      </c>
      <c r="F110" s="32">
        <f t="shared" si="21"/>
        <v>120.748</v>
      </c>
      <c r="G110" s="83">
        <f t="shared" si="21"/>
        <v>1064</v>
      </c>
      <c r="H110" s="84">
        <f t="shared" si="21"/>
        <v>40</v>
      </c>
      <c r="I110" s="83">
        <f t="shared" si="21"/>
        <v>910.5</v>
      </c>
      <c r="J110" s="84">
        <f t="shared" si="21"/>
        <v>40</v>
      </c>
      <c r="K110" s="32">
        <f t="shared" si="21"/>
        <v>461.51037999999994</v>
      </c>
      <c r="L110" s="32">
        <f t="shared" si="21"/>
        <v>93.78508000000001</v>
      </c>
      <c r="M110" s="57">
        <f t="shared" si="20"/>
        <v>0.4224299827685238</v>
      </c>
    </row>
    <row r="111" spans="1:13" s="1" customFormat="1" ht="12.75">
      <c r="A111" s="51"/>
      <c r="B111" s="10"/>
      <c r="C111" s="9"/>
      <c r="D111" s="10" t="s">
        <v>27</v>
      </c>
      <c r="E111" s="15"/>
      <c r="F111" s="15">
        <f>F14+F110+F44</f>
        <v>10040.70323</v>
      </c>
      <c r="G111" s="73"/>
      <c r="H111" s="74">
        <f>H14+H110+H44</f>
        <v>3604</v>
      </c>
      <c r="I111" s="73"/>
      <c r="J111" s="74">
        <f>J14+J110+J44</f>
        <v>3720.6490000000003</v>
      </c>
      <c r="K111" s="15"/>
      <c r="L111" s="15">
        <f>L14+L110+L44</f>
        <v>2163.33025</v>
      </c>
      <c r="M111" s="56">
        <f t="shared" si="20"/>
        <v>0.5814389505701827</v>
      </c>
    </row>
    <row r="112" spans="1:13" s="1" customFormat="1" ht="13.5" thickBot="1">
      <c r="A112" s="59"/>
      <c r="B112" s="36"/>
      <c r="C112" s="35"/>
      <c r="D112" s="36" t="s">
        <v>28</v>
      </c>
      <c r="E112" s="37">
        <f>E44+E110+E14</f>
        <v>10196.08474</v>
      </c>
      <c r="F112" s="38"/>
      <c r="G112" s="85">
        <f>G44+G110+G14</f>
        <v>3604</v>
      </c>
      <c r="H112" s="86"/>
      <c r="I112" s="85">
        <f>I44+I110+I14</f>
        <v>3720.5</v>
      </c>
      <c r="J112" s="86"/>
      <c r="K112" s="37">
        <f>K44+K110+K14</f>
        <v>1026.95573</v>
      </c>
      <c r="L112" s="38"/>
      <c r="M112" s="60">
        <f t="shared" si="20"/>
        <v>0.27602626797473456</v>
      </c>
    </row>
    <row r="113" spans="1:13" s="1" customFormat="1" ht="13.5" thickBot="1">
      <c r="A113" s="39"/>
      <c r="B113" s="40"/>
      <c r="C113" s="41"/>
      <c r="D113" s="42" t="s">
        <v>29</v>
      </c>
      <c r="E113" s="90">
        <f>F111+F112-E111-E112</f>
        <v>-155.38151000000107</v>
      </c>
      <c r="F113" s="91"/>
      <c r="G113" s="88">
        <f>H111+H112-G111-G112</f>
        <v>0</v>
      </c>
      <c r="H113" s="89"/>
      <c r="I113" s="88">
        <f>J111+J112-I111-I112</f>
        <v>0.14900000000034197</v>
      </c>
      <c r="J113" s="89"/>
      <c r="K113" s="90">
        <f>L111+L112-K111-K112</f>
        <v>1136.37452</v>
      </c>
      <c r="L113" s="91"/>
      <c r="M113" s="61"/>
    </row>
    <row r="114" spans="4:5" ht="12.75">
      <c r="D114" s="5"/>
      <c r="E114" s="8"/>
    </row>
    <row r="115" ht="12.75">
      <c r="D115" s="6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5" ht="12.75">
      <c r="D135" s="5"/>
    </row>
  </sheetData>
  <sheetProtection/>
  <mergeCells count="5">
    <mergeCell ref="G113:H113"/>
    <mergeCell ref="K113:L113"/>
    <mergeCell ref="E113:F113"/>
    <mergeCell ref="A1:M1"/>
    <mergeCell ref="I113:J113"/>
  </mergeCells>
  <printOptions/>
  <pageMargins left="0.31" right="0.2755905511811024" top="0.53" bottom="0.15748031496062992" header="0.2755905511811024" footer="0.11811023622047245"/>
  <pageSetup cellComments="asDisplayed" horizontalDpi="1200" verticalDpi="1200" orientation="landscape" paperSize="9" scale="85" r:id="rId3"/>
  <rowBreaks count="2" manualBreakCount="2">
    <brk id="44" max="255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CETRANS</dc:creator>
  <cp:keywords/>
  <dc:description/>
  <cp:lastModifiedBy>Uzivatel</cp:lastModifiedBy>
  <cp:lastPrinted>2012-11-16T09:28:44Z</cp:lastPrinted>
  <dcterms:created xsi:type="dcterms:W3CDTF">2004-12-11T08:27:37Z</dcterms:created>
  <dcterms:modified xsi:type="dcterms:W3CDTF">2015-03-06T10:14:27Z</dcterms:modified>
  <cp:category/>
  <cp:version/>
  <cp:contentType/>
  <cp:contentStatus/>
</cp:coreProperties>
</file>